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13_ncr:1_{E74BB1CF-57B6-490B-A443-E147EEFFAD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 stavby" sheetId="1" r:id="rId1"/>
    <sheet name="SO-00 - PS" sheetId="2" r:id="rId2"/>
    <sheet name="01 - BP" sheetId="3" r:id="rId3"/>
    <sheet name="02 - NS" sheetId="4" r:id="rId4"/>
    <sheet name="03 - ZTI" sheetId="5" r:id="rId5"/>
    <sheet name="04 - ÚT" sheetId="6" r:id="rId6"/>
    <sheet name="05 - VZT" sheetId="7" r:id="rId7"/>
    <sheet name="06.1 - CHLPS" sheetId="8" r:id="rId8"/>
    <sheet name="06.2 - CHLR" sheetId="9" r:id="rId9"/>
    <sheet name="07 - ELI" sheetId="10" r:id="rId10"/>
    <sheet name="08.1 - EZS" sheetId="11" r:id="rId11"/>
    <sheet name="08.2 - MR" sheetId="12" r:id="rId12"/>
    <sheet name="08.3 - EPS" sheetId="13" r:id="rId13"/>
    <sheet name="08.4 - SKS" sheetId="14" r:id="rId14"/>
    <sheet name="09 - MaR" sheetId="15" r:id="rId15"/>
    <sheet name="10 - PotPoš" sheetId="16" r:id="rId16"/>
    <sheet name="11 - MediPlyn" sheetId="17" r:id="rId17"/>
    <sheet name="ORN" sheetId="18" r:id="rId18"/>
    <sheet name="01 - Kom a Ploch" sheetId="19" r:id="rId19"/>
    <sheet name="02 - Přís.chod" sheetId="20" r:id="rId20"/>
    <sheet name="03 - Sad.úp" sheetId="21" r:id="rId21"/>
    <sheet name="01 - OS,schod" sheetId="22" r:id="rId22"/>
    <sheet name="02 - Zast.chod" sheetId="23" r:id="rId23"/>
    <sheet name="03 - VZ" sheetId="24" r:id="rId24"/>
    <sheet name="ORN." sheetId="25" r:id="rId25"/>
    <sheet name="IO-01 - Přel.vod" sheetId="26" r:id="rId26"/>
    <sheet name="IO-02 - Přel.kan" sheetId="27" r:id="rId27"/>
    <sheet name="IO-03 - Dešť.kan" sheetId="28" r:id="rId28"/>
    <sheet name="IO-04 - Přel.plyn" sheetId="29" r:id="rId29"/>
    <sheet name="IO-05 - VO" sheetId="30" r:id="rId30"/>
    <sheet name="PS-01 - Rozšíř.park" sheetId="31" r:id="rId31"/>
    <sheet name="PS-02 - Zdrav.vyb" sheetId="32" r:id="rId32"/>
    <sheet name="VRN" sheetId="33" r:id="rId33"/>
  </sheets>
  <definedNames>
    <definedName name="_xlnm._FilterDatabase" localSheetId="2" hidden="1">'01 - BP'!$C$135:$K$267</definedName>
    <definedName name="_xlnm._FilterDatabase" localSheetId="18" hidden="1">'01 - Kom a Ploch'!$C$127:$K$225</definedName>
    <definedName name="_xlnm._FilterDatabase" localSheetId="21" hidden="1">'01 - OS,schod'!$C$133:$K$368</definedName>
    <definedName name="_xlnm._FilterDatabase" localSheetId="3" hidden="1">'02 - NS'!$C$142:$K$762</definedName>
    <definedName name="_xlnm._FilterDatabase" localSheetId="19" hidden="1">'02 - Přís.chod'!$C$126:$K$183</definedName>
    <definedName name="_xlnm._FilterDatabase" localSheetId="22" hidden="1">'02 - Zast.chod'!$C$128:$K$179</definedName>
    <definedName name="_xlnm._FilterDatabase" localSheetId="20" hidden="1">'03 - Sad.úp'!$C$121:$K$157</definedName>
    <definedName name="_xlnm._FilterDatabase" localSheetId="23" hidden="1">'03 - VZ'!$C$125:$K$215</definedName>
    <definedName name="_xlnm._FilterDatabase" localSheetId="4" hidden="1">'03 - ZTI'!$C$119:$K$121</definedName>
    <definedName name="_xlnm._FilterDatabase" localSheetId="5" hidden="1">'04 - ÚT'!$C$119:$K$121</definedName>
    <definedName name="_xlnm._FilterDatabase" localSheetId="6" hidden="1">'05 - VZT'!$C$119:$K$121</definedName>
    <definedName name="_xlnm._FilterDatabase" localSheetId="7" hidden="1">'06.1 - CHLPS'!$C$123:$K$125</definedName>
    <definedName name="_xlnm._FilterDatabase" localSheetId="8" hidden="1">'06.2 - CHLR'!$C$123:$K$125</definedName>
    <definedName name="_xlnm._FilterDatabase" localSheetId="9" hidden="1">'07 - ELI'!$C$119:$K$121</definedName>
    <definedName name="_xlnm._FilterDatabase" localSheetId="10" hidden="1">'08.1 - EZS'!$C$123:$K$125</definedName>
    <definedName name="_xlnm._FilterDatabase" localSheetId="11" hidden="1">'08.2 - MR'!$C$123:$K$125</definedName>
    <definedName name="_xlnm._FilterDatabase" localSheetId="12" hidden="1">'08.3 - EPS'!$C$123:$K$125</definedName>
    <definedName name="_xlnm._FilterDatabase" localSheetId="13" hidden="1">'08.4 - SKS'!$C$123:$K$125</definedName>
    <definedName name="_xlnm._FilterDatabase" localSheetId="14" hidden="1">'09 - MaR'!$C$119:$K$121</definedName>
    <definedName name="_xlnm._FilterDatabase" localSheetId="15" hidden="1">'10 - PotPoš'!$C$119:$K$121</definedName>
    <definedName name="_xlnm._FilterDatabase" localSheetId="16" hidden="1">'11 - MediPlyn'!$C$119:$K$121</definedName>
    <definedName name="_xlnm._FilterDatabase" localSheetId="25" hidden="1">'IO-01 - Přel.vod'!$C$115:$K$117</definedName>
    <definedName name="_xlnm._FilterDatabase" localSheetId="26" hidden="1">'IO-02 - Přel.kan'!$C$115:$K$117</definedName>
    <definedName name="_xlnm._FilterDatabase" localSheetId="27" hidden="1">'IO-03 - Dešť.kan'!$C$115:$K$117</definedName>
    <definedName name="_xlnm._FilterDatabase" localSheetId="28" hidden="1">'IO-04 - Přel.plyn'!$C$115:$K$117</definedName>
    <definedName name="_xlnm._FilterDatabase" localSheetId="29" hidden="1">'IO-05 - VO'!$C$115:$K$117</definedName>
    <definedName name="_xlnm._FilterDatabase" localSheetId="17" hidden="1">ORN!$C$121:$K$130</definedName>
    <definedName name="_xlnm._FilterDatabase" localSheetId="24" hidden="1">ORN.!$C$121:$K$125</definedName>
    <definedName name="_xlnm._FilterDatabase" localSheetId="30" hidden="1">'PS-01 - Rozšíř.park'!$C$115:$K$117</definedName>
    <definedName name="_xlnm._FilterDatabase" localSheetId="31" hidden="1">'PS-02 - Zdrav.vyb'!$C$115:$K$117</definedName>
    <definedName name="_xlnm._FilterDatabase" localSheetId="1" hidden="1">'SO-00 - PS'!$C$121:$K$220</definedName>
    <definedName name="_xlnm._FilterDatabase" localSheetId="32" hidden="1">VRN!$C$122:$K$150</definedName>
    <definedName name="_xlnm.Print_Titles" localSheetId="2">'01 - BP'!$135:$135</definedName>
    <definedName name="_xlnm.Print_Titles" localSheetId="18">'01 - Kom a Ploch'!$127:$127</definedName>
    <definedName name="_xlnm.Print_Titles" localSheetId="21">'01 - OS,schod'!$133:$133</definedName>
    <definedName name="_xlnm.Print_Titles" localSheetId="3">'02 - NS'!$142:$142</definedName>
    <definedName name="_xlnm.Print_Titles" localSheetId="19">'02 - Přís.chod'!$126:$126</definedName>
    <definedName name="_xlnm.Print_Titles" localSheetId="22">'02 - Zast.chod'!$128:$128</definedName>
    <definedName name="_xlnm.Print_Titles" localSheetId="20">'03 - Sad.úp'!$121:$121</definedName>
    <definedName name="_xlnm.Print_Titles" localSheetId="23">'03 - VZ'!$125:$125</definedName>
    <definedName name="_xlnm.Print_Titles" localSheetId="4">'03 - ZTI'!$119:$119</definedName>
    <definedName name="_xlnm.Print_Titles" localSheetId="5">'04 - ÚT'!$119:$119</definedName>
    <definedName name="_xlnm.Print_Titles" localSheetId="6">'05 - VZT'!$119:$119</definedName>
    <definedName name="_xlnm.Print_Titles" localSheetId="7">'06.1 - CHLPS'!$123:$123</definedName>
    <definedName name="_xlnm.Print_Titles" localSheetId="8">'06.2 - CHLR'!$123:$123</definedName>
    <definedName name="_xlnm.Print_Titles" localSheetId="9">'07 - ELI'!$119:$119</definedName>
    <definedName name="_xlnm.Print_Titles" localSheetId="10">'08.1 - EZS'!$123:$123</definedName>
    <definedName name="_xlnm.Print_Titles" localSheetId="11">'08.2 - MR'!$123:$123</definedName>
    <definedName name="_xlnm.Print_Titles" localSheetId="12">'08.3 - EPS'!$123:$123</definedName>
    <definedName name="_xlnm.Print_Titles" localSheetId="13">'08.4 - SKS'!$123:$123</definedName>
    <definedName name="_xlnm.Print_Titles" localSheetId="14">'09 - MaR'!$119:$119</definedName>
    <definedName name="_xlnm.Print_Titles" localSheetId="15">'10 - PotPoš'!$119:$119</definedName>
    <definedName name="_xlnm.Print_Titles" localSheetId="16">'11 - MediPlyn'!$119:$119</definedName>
    <definedName name="_xlnm.Print_Titles" localSheetId="25">'IO-01 - Přel.vod'!$115:$115</definedName>
    <definedName name="_xlnm.Print_Titles" localSheetId="26">'IO-02 - Přel.kan'!$115:$115</definedName>
    <definedName name="_xlnm.Print_Titles" localSheetId="27">'IO-03 - Dešť.kan'!$115:$115</definedName>
    <definedName name="_xlnm.Print_Titles" localSheetId="28">'IO-04 - Přel.plyn'!$115:$115</definedName>
    <definedName name="_xlnm.Print_Titles" localSheetId="29">'IO-05 - VO'!$115:$115</definedName>
    <definedName name="_xlnm.Print_Titles" localSheetId="17">ORN!$121:$121</definedName>
    <definedName name="_xlnm.Print_Titles" localSheetId="24">ORN.!$121:$121</definedName>
    <definedName name="_xlnm.Print_Titles" localSheetId="30">'PS-01 - Rozšíř.park'!$115:$115</definedName>
    <definedName name="_xlnm.Print_Titles" localSheetId="31">'PS-02 - Zdrav.vyb'!$115:$115</definedName>
    <definedName name="_xlnm.Print_Titles" localSheetId="0">'Rekapitulace stavby'!$92:$92</definedName>
    <definedName name="_xlnm.Print_Titles" localSheetId="1">'SO-00 - PS'!$121:$121</definedName>
    <definedName name="_xlnm.Print_Titles" localSheetId="32">VRN!$122:$122</definedName>
    <definedName name="_xlnm.Print_Area" localSheetId="2">'01 - BP'!$C$82:$J$115,'01 - BP'!$C$121:$J$267</definedName>
    <definedName name="_xlnm.Print_Area" localSheetId="18">'01 - Kom a Ploch'!$C$82:$J$107,'01 - Kom a Ploch'!$C$113:$J$225</definedName>
    <definedName name="_xlnm.Print_Area" localSheetId="21">'01 - OS,schod'!$C$82:$J$113,'01 - OS,schod'!$C$119:$J$368</definedName>
    <definedName name="_xlnm.Print_Area" localSheetId="3">'02 - NS'!$C$82:$J$122,'02 - NS'!$C$128:$J$762</definedName>
    <definedName name="_xlnm.Print_Area" localSheetId="19">'02 - Přís.chod'!$C$82:$J$106,'02 - Přís.chod'!$C$112:$J$183</definedName>
    <definedName name="_xlnm.Print_Area" localSheetId="22">'02 - Zast.chod'!$C$82:$J$108,'02 - Zast.chod'!$C$114:$J$179</definedName>
    <definedName name="_xlnm.Print_Area" localSheetId="20">'03 - Sad.úp'!$C$82:$J$101,'03 - Sad.úp'!$C$107:$J$157</definedName>
    <definedName name="_xlnm.Print_Area" localSheetId="23">'03 - VZ'!$C$82:$J$105,'03 - VZ'!$C$111:$J$215</definedName>
    <definedName name="_xlnm.Print_Area" localSheetId="4">'03 - ZTI'!$C$82:$J$99,'03 - ZTI'!$C$105:$J$121</definedName>
    <definedName name="_xlnm.Print_Area" localSheetId="5">'04 - ÚT'!$C$82:$J$99,'04 - ÚT'!$C$105:$J$121</definedName>
    <definedName name="_xlnm.Print_Area" localSheetId="6">'05 - VZT'!$C$82:$J$99,'05 - VZT'!$C$105:$J$121</definedName>
    <definedName name="_xlnm.Print_Area" localSheetId="7">'06.1 - CHLPS'!$C$82:$J$101,'06.1 - CHLPS'!$C$107:$J$125</definedName>
    <definedName name="_xlnm.Print_Area" localSheetId="8">'06.2 - CHLR'!$C$82:$J$101,'06.2 - CHLR'!$C$107:$J$125</definedName>
    <definedName name="_xlnm.Print_Area" localSheetId="9">'07 - ELI'!$C$82:$J$99,'07 - ELI'!$C$105:$J$121</definedName>
    <definedName name="_xlnm.Print_Area" localSheetId="10">'08.1 - EZS'!$C$82:$J$101,'08.1 - EZS'!$C$107:$J$125</definedName>
    <definedName name="_xlnm.Print_Area" localSheetId="11">'08.2 - MR'!$C$82:$J$101,'08.2 - MR'!$C$107:$J$125</definedName>
    <definedName name="_xlnm.Print_Area" localSheetId="12">'08.3 - EPS'!$C$82:$J$101,'08.3 - EPS'!$C$107:$J$125</definedName>
    <definedName name="_xlnm.Print_Area" localSheetId="13">'08.4 - SKS'!$C$82:$J$101,'08.4 - SKS'!$C$107:$J$125</definedName>
    <definedName name="_xlnm.Print_Area" localSheetId="14">'09 - MaR'!$C$82:$J$99,'09 - MaR'!$C$105:$J$121</definedName>
    <definedName name="_xlnm.Print_Area" localSheetId="15">'10 - PotPoš'!$C$82:$J$99,'10 - PotPoš'!$C$105:$J$121</definedName>
    <definedName name="_xlnm.Print_Area" localSheetId="16">'11 - MediPlyn'!$C$82:$J$99,'11 - MediPlyn'!$C$105:$J$121</definedName>
    <definedName name="_xlnm.Print_Area" localSheetId="25">'IO-01 - Přel.vod'!$C$82:$J$97,'IO-01 - Přel.vod'!$C$103:$J$117</definedName>
    <definedName name="_xlnm.Print_Area" localSheetId="26">'IO-02 - Přel.kan'!$C$82:$J$97,'IO-02 - Přel.kan'!$C$103:$J$117</definedName>
    <definedName name="_xlnm.Print_Area" localSheetId="27">'IO-03 - Dešť.kan'!$C$82:$J$97,'IO-03 - Dešť.kan'!$C$103:$J$117</definedName>
    <definedName name="_xlnm.Print_Area" localSheetId="28">'IO-04 - Přel.plyn'!$C$82:$J$97,'IO-04 - Přel.plyn'!$C$103:$J$117</definedName>
    <definedName name="_xlnm.Print_Area" localSheetId="29">'IO-05 - VO'!$C$82:$J$97,'IO-05 - VO'!$C$103:$J$117</definedName>
    <definedName name="_xlnm.Print_Area" localSheetId="17">ORN!$C$82:$J$101,ORN!$C$107:$J$130</definedName>
    <definedName name="_xlnm.Print_Area" localSheetId="24">ORN.!$C$82:$J$101,ORN.!$C$107:$J$125</definedName>
    <definedName name="_xlnm.Print_Area" localSheetId="30">'PS-01 - Rozšíř.park'!$C$82:$J$97,'PS-01 - Rozšíř.park'!$C$103:$J$117</definedName>
    <definedName name="_xlnm.Print_Area" localSheetId="31">'PS-02 - Zdrav.vyb'!$C$82:$J$97,'PS-02 - Zdrav.vyb'!$C$103:$J$117</definedName>
    <definedName name="_xlnm.Print_Area" localSheetId="0">'Rekapitulace stavby'!$D$4:$AO$76,'Rekapitulace stavby'!$C$82:$AQ$132</definedName>
    <definedName name="_xlnm.Print_Area" localSheetId="1">'SO-00 - PS'!$C$82:$J$103,'SO-00 - PS'!$C$109:$J$220</definedName>
    <definedName name="_xlnm.Print_Area" localSheetId="32">VRN!$C$82:$J$104,VRN!$C$110:$J$150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33" i="33" l="1"/>
  <c r="BI133" i="33"/>
  <c r="BH133" i="33"/>
  <c r="BG133" i="33"/>
  <c r="BF133" i="33"/>
  <c r="T133" i="33"/>
  <c r="R133" i="33"/>
  <c r="P133" i="33"/>
  <c r="J133" i="33"/>
  <c r="BE133" i="33" s="1"/>
  <c r="BK138" i="33" l="1"/>
  <c r="BI138" i="33"/>
  <c r="BH138" i="33"/>
  <c r="BG138" i="33"/>
  <c r="BF138" i="33"/>
  <c r="T138" i="33"/>
  <c r="R138" i="33"/>
  <c r="P138" i="33"/>
  <c r="J138" i="33"/>
  <c r="BE138" i="33" s="1"/>
  <c r="J37" i="33" l="1"/>
  <c r="J36" i="33"/>
  <c r="AY131" i="1" s="1"/>
  <c r="J35" i="33"/>
  <c r="AX131" i="1" s="1"/>
  <c r="BI150" i="33"/>
  <c r="BH150" i="33"/>
  <c r="BG150" i="33"/>
  <c r="BF150" i="33"/>
  <c r="T150" i="33"/>
  <c r="T149" i="33" s="1"/>
  <c r="R150" i="33"/>
  <c r="R149" i="33" s="1"/>
  <c r="P150" i="33"/>
  <c r="P149" i="33" s="1"/>
  <c r="BI148" i="33"/>
  <c r="BH148" i="33"/>
  <c r="BG148" i="33"/>
  <c r="BF148" i="33"/>
  <c r="T148" i="33"/>
  <c r="R148" i="33"/>
  <c r="P148" i="33"/>
  <c r="BI146" i="33"/>
  <c r="BH146" i="33"/>
  <c r="BG146" i="33"/>
  <c r="BF146" i="33"/>
  <c r="T146" i="33"/>
  <c r="R146" i="33"/>
  <c r="P146" i="33"/>
  <c r="BI144" i="33"/>
  <c r="BH144" i="33"/>
  <c r="BG144" i="33"/>
  <c r="BF144" i="33"/>
  <c r="T144" i="33"/>
  <c r="R144" i="33"/>
  <c r="P144" i="33"/>
  <c r="BI142" i="33"/>
  <c r="BH142" i="33"/>
  <c r="BG142" i="33"/>
  <c r="BF142" i="33"/>
  <c r="T142" i="33"/>
  <c r="R142" i="33"/>
  <c r="P142" i="33"/>
  <c r="BI140" i="33"/>
  <c r="BH140" i="33"/>
  <c r="BG140" i="33"/>
  <c r="BF140" i="33"/>
  <c r="T140" i="33"/>
  <c r="R140" i="33"/>
  <c r="P140" i="33"/>
  <c r="BI139" i="33"/>
  <c r="BH139" i="33"/>
  <c r="BG139" i="33"/>
  <c r="BF139" i="33"/>
  <c r="T139" i="33"/>
  <c r="R139" i="33"/>
  <c r="P139" i="33"/>
  <c r="BI137" i="33"/>
  <c r="BH137" i="33"/>
  <c r="BG137" i="33"/>
  <c r="BF137" i="33"/>
  <c r="T137" i="33"/>
  <c r="R137" i="33"/>
  <c r="P137" i="33"/>
  <c r="BI135" i="33"/>
  <c r="BH135" i="33"/>
  <c r="BG135" i="33"/>
  <c r="BF135" i="33"/>
  <c r="T135" i="33"/>
  <c r="R135" i="33"/>
  <c r="P135" i="33"/>
  <c r="BI131" i="33"/>
  <c r="BH131" i="33"/>
  <c r="BG131" i="33"/>
  <c r="BF131" i="33"/>
  <c r="T131" i="33"/>
  <c r="R131" i="33"/>
  <c r="P131" i="33"/>
  <c r="BI130" i="33"/>
  <c r="BH130" i="33"/>
  <c r="BG130" i="33"/>
  <c r="BF130" i="33"/>
  <c r="T130" i="33"/>
  <c r="R130" i="33"/>
  <c r="P130" i="33"/>
  <c r="BI129" i="33"/>
  <c r="BH129" i="33"/>
  <c r="BG129" i="33"/>
  <c r="BF129" i="33"/>
  <c r="T129" i="33"/>
  <c r="R129" i="33"/>
  <c r="P129" i="33"/>
  <c r="BI128" i="33"/>
  <c r="BH128" i="33"/>
  <c r="BG128" i="33"/>
  <c r="BF128" i="33"/>
  <c r="T128" i="33"/>
  <c r="R128" i="33"/>
  <c r="P128" i="33"/>
  <c r="BI125" i="33"/>
  <c r="BH125" i="33"/>
  <c r="BG125" i="33"/>
  <c r="BF125" i="33"/>
  <c r="T125" i="33"/>
  <c r="T124" i="33" s="1"/>
  <c r="R125" i="33"/>
  <c r="R124" i="33" s="1"/>
  <c r="P125" i="33"/>
  <c r="P124" i="33" s="1"/>
  <c r="J120" i="33"/>
  <c r="J119" i="33"/>
  <c r="F119" i="33"/>
  <c r="F117" i="33"/>
  <c r="E115" i="33"/>
  <c r="J92" i="33"/>
  <c r="J91" i="33"/>
  <c r="F91" i="33"/>
  <c r="F89" i="33"/>
  <c r="E87" i="33"/>
  <c r="J18" i="33"/>
  <c r="E18" i="33"/>
  <c r="F120" i="33" s="1"/>
  <c r="J17" i="33"/>
  <c r="J12" i="33"/>
  <c r="J117" i="33" s="1"/>
  <c r="E7" i="33"/>
  <c r="E113" i="33" s="1"/>
  <c r="J37" i="32"/>
  <c r="J36" i="32"/>
  <c r="AY130" i="1" s="1"/>
  <c r="J35" i="32"/>
  <c r="AX130" i="1" s="1"/>
  <c r="BI117" i="32"/>
  <c r="BH117" i="32"/>
  <c r="BG117" i="32"/>
  <c r="BF117" i="32"/>
  <c r="J34" i="32" s="1"/>
  <c r="AW130" i="1" s="1"/>
  <c r="T117" i="32"/>
  <c r="T116" i="32" s="1"/>
  <c r="R117" i="32"/>
  <c r="R116" i="32"/>
  <c r="P117" i="32"/>
  <c r="P116" i="32"/>
  <c r="AU130" i="1" s="1"/>
  <c r="F110" i="32"/>
  <c r="E108" i="32"/>
  <c r="F89" i="32"/>
  <c r="E87" i="32"/>
  <c r="J24" i="32"/>
  <c r="E24" i="32"/>
  <c r="J113" i="32" s="1"/>
  <c r="J23" i="32"/>
  <c r="J21" i="32"/>
  <c r="E21" i="32"/>
  <c r="J112" i="32" s="1"/>
  <c r="J20" i="32"/>
  <c r="J18" i="32"/>
  <c r="E18" i="32"/>
  <c r="F92" i="32"/>
  <c r="J17" i="32"/>
  <c r="J15" i="32"/>
  <c r="E15" i="32"/>
  <c r="F91" i="32" s="1"/>
  <c r="J14" i="32"/>
  <c r="J12" i="32"/>
  <c r="J110" i="32" s="1"/>
  <c r="E7" i="32"/>
  <c r="E106" i="32" s="1"/>
  <c r="J37" i="31"/>
  <c r="J36" i="31"/>
  <c r="AY129" i="1" s="1"/>
  <c r="J35" i="31"/>
  <c r="AX129" i="1" s="1"/>
  <c r="BI117" i="31"/>
  <c r="BH117" i="31"/>
  <c r="F36" i="31" s="1"/>
  <c r="BC129" i="1" s="1"/>
  <c r="BG117" i="31"/>
  <c r="BF117" i="31"/>
  <c r="J34" i="31" s="1"/>
  <c r="T117" i="31"/>
  <c r="T116" i="31" s="1"/>
  <c r="R117" i="31"/>
  <c r="R116" i="31" s="1"/>
  <c r="P117" i="31"/>
  <c r="P116" i="31"/>
  <c r="AU129" i="1" s="1"/>
  <c r="J113" i="31"/>
  <c r="J112" i="31"/>
  <c r="F112" i="31"/>
  <c r="F110" i="31"/>
  <c r="E108" i="31"/>
  <c r="J92" i="31"/>
  <c r="J91" i="31"/>
  <c r="F91" i="31"/>
  <c r="F89" i="31"/>
  <c r="E87" i="31"/>
  <c r="J18" i="31"/>
  <c r="E18" i="31"/>
  <c r="F92" i="31" s="1"/>
  <c r="J17" i="31"/>
  <c r="J12" i="31"/>
  <c r="J110" i="31" s="1"/>
  <c r="E7" i="31"/>
  <c r="E85" i="31" s="1"/>
  <c r="J37" i="30"/>
  <c r="J36" i="30"/>
  <c r="AY128" i="1" s="1"/>
  <c r="J35" i="30"/>
  <c r="AX128" i="1" s="1"/>
  <c r="BI117" i="30"/>
  <c r="BH117" i="30"/>
  <c r="F36" i="30" s="1"/>
  <c r="BG117" i="30"/>
  <c r="BF117" i="30"/>
  <c r="T117" i="30"/>
  <c r="T116" i="30" s="1"/>
  <c r="R117" i="30"/>
  <c r="R116" i="30" s="1"/>
  <c r="P117" i="30"/>
  <c r="P116" i="30"/>
  <c r="AU128" i="1" s="1"/>
  <c r="J113" i="30"/>
  <c r="J112" i="30"/>
  <c r="F112" i="30"/>
  <c r="F110" i="30"/>
  <c r="E108" i="30"/>
  <c r="J92" i="30"/>
  <c r="J91" i="30"/>
  <c r="F91" i="30"/>
  <c r="F89" i="30"/>
  <c r="E87" i="30"/>
  <c r="J18" i="30"/>
  <c r="E18" i="30"/>
  <c r="F113" i="30" s="1"/>
  <c r="J17" i="30"/>
  <c r="J12" i="30"/>
  <c r="J110" i="30" s="1"/>
  <c r="E7" i="30"/>
  <c r="E106" i="30" s="1"/>
  <c r="J37" i="29"/>
  <c r="J36" i="29"/>
  <c r="AY127" i="1"/>
  <c r="J35" i="29"/>
  <c r="AX127" i="1"/>
  <c r="BI117" i="29"/>
  <c r="F37" i="29" s="1"/>
  <c r="BD127" i="1" s="1"/>
  <c r="BH117" i="29"/>
  <c r="BG117" i="29"/>
  <c r="BF117" i="29"/>
  <c r="T117" i="29"/>
  <c r="T116" i="29"/>
  <c r="R117" i="29"/>
  <c r="R116" i="29"/>
  <c r="P117" i="29"/>
  <c r="P116" i="29" s="1"/>
  <c r="AU127" i="1" s="1"/>
  <c r="J113" i="29"/>
  <c r="J112" i="29"/>
  <c r="F112" i="29"/>
  <c r="F110" i="29"/>
  <c r="E108" i="29"/>
  <c r="J92" i="29"/>
  <c r="J91" i="29"/>
  <c r="F91" i="29"/>
  <c r="F89" i="29"/>
  <c r="E87" i="29"/>
  <c r="J18" i="29"/>
  <c r="E18" i="29"/>
  <c r="F113" i="29"/>
  <c r="J17" i="29"/>
  <c r="J12" i="29"/>
  <c r="J89" i="29"/>
  <c r="E7" i="29"/>
  <c r="E85" i="29" s="1"/>
  <c r="J37" i="28"/>
  <c r="J36" i="28"/>
  <c r="AY126" i="1"/>
  <c r="J35" i="28"/>
  <c r="AX126" i="1" s="1"/>
  <c r="BI117" i="28"/>
  <c r="BH117" i="28"/>
  <c r="BG117" i="28"/>
  <c r="F35" i="28" s="1"/>
  <c r="BB126" i="1" s="1"/>
  <c r="BF117" i="28"/>
  <c r="T117" i="28"/>
  <c r="T116" i="28"/>
  <c r="R117" i="28"/>
  <c r="R116" i="28" s="1"/>
  <c r="P117" i="28"/>
  <c r="P116" i="28" s="1"/>
  <c r="AU126" i="1" s="1"/>
  <c r="J113" i="28"/>
  <c r="J112" i="28"/>
  <c r="F112" i="28"/>
  <c r="F110" i="28"/>
  <c r="E108" i="28"/>
  <c r="J92" i="28"/>
  <c r="J91" i="28"/>
  <c r="F91" i="28"/>
  <c r="F89" i="28"/>
  <c r="E87" i="28"/>
  <c r="J18" i="28"/>
  <c r="E18" i="28"/>
  <c r="F113" i="28" s="1"/>
  <c r="J17" i="28"/>
  <c r="J12" i="28"/>
  <c r="J89" i="28"/>
  <c r="E7" i="28"/>
  <c r="E85" i="28" s="1"/>
  <c r="J37" i="27"/>
  <c r="J36" i="27"/>
  <c r="AY125" i="1" s="1"/>
  <c r="J35" i="27"/>
  <c r="AX125" i="1" s="1"/>
  <c r="BI117" i="27"/>
  <c r="BH117" i="27"/>
  <c r="F36" i="27" s="1"/>
  <c r="BG117" i="27"/>
  <c r="BF117" i="27"/>
  <c r="J34" i="27" s="1"/>
  <c r="AW125" i="1" s="1"/>
  <c r="T117" i="27"/>
  <c r="T116" i="27" s="1"/>
  <c r="R117" i="27"/>
  <c r="R116" i="27" s="1"/>
  <c r="P117" i="27"/>
  <c r="P116" i="27"/>
  <c r="AU125" i="1" s="1"/>
  <c r="J113" i="27"/>
  <c r="J112" i="27"/>
  <c r="F112" i="27"/>
  <c r="F110" i="27"/>
  <c r="E108" i="27"/>
  <c r="J92" i="27"/>
  <c r="J91" i="27"/>
  <c r="F91" i="27"/>
  <c r="F89" i="27"/>
  <c r="E87" i="27"/>
  <c r="J18" i="27"/>
  <c r="E18" i="27"/>
  <c r="F113" i="27" s="1"/>
  <c r="J17" i="27"/>
  <c r="J12" i="27"/>
  <c r="J110" i="27" s="1"/>
  <c r="E7" i="27"/>
  <c r="E106" i="27" s="1"/>
  <c r="J37" i="26"/>
  <c r="J36" i="26"/>
  <c r="AY124" i="1" s="1"/>
  <c r="J35" i="26"/>
  <c r="AX124" i="1"/>
  <c r="BI117" i="26"/>
  <c r="F37" i="26" s="1"/>
  <c r="BD124" i="1" s="1"/>
  <c r="BH117" i="26"/>
  <c r="BG117" i="26"/>
  <c r="BF117" i="26"/>
  <c r="J34" i="26" s="1"/>
  <c r="AW124" i="1" s="1"/>
  <c r="T117" i="26"/>
  <c r="T116" i="26" s="1"/>
  <c r="R117" i="26"/>
  <c r="R116" i="26"/>
  <c r="P117" i="26"/>
  <c r="P116" i="26" s="1"/>
  <c r="AU124" i="1" s="1"/>
  <c r="J113" i="26"/>
  <c r="J112" i="26"/>
  <c r="F112" i="26"/>
  <c r="F110" i="26"/>
  <c r="E108" i="26"/>
  <c r="J92" i="26"/>
  <c r="J91" i="26"/>
  <c r="F91" i="26"/>
  <c r="F89" i="26"/>
  <c r="E87" i="26"/>
  <c r="J18" i="26"/>
  <c r="E18" i="26"/>
  <c r="F113" i="26"/>
  <c r="J17" i="26"/>
  <c r="J12" i="26"/>
  <c r="J110" i="26" s="1"/>
  <c r="E7" i="26"/>
  <c r="E106" i="26" s="1"/>
  <c r="J39" i="25"/>
  <c r="J38" i="25"/>
  <c r="AY123" i="1"/>
  <c r="J37" i="25"/>
  <c r="AX123" i="1"/>
  <c r="BI125" i="25"/>
  <c r="BH125" i="25"/>
  <c r="F38" i="25" s="1"/>
  <c r="BC123" i="1" s="1"/>
  <c r="BG125" i="25"/>
  <c r="BF125" i="25"/>
  <c r="T125" i="25"/>
  <c r="T124" i="25"/>
  <c r="T123" i="25" s="1"/>
  <c r="T122" i="25" s="1"/>
  <c r="R125" i="25"/>
  <c r="R124" i="25" s="1"/>
  <c r="R123" i="25" s="1"/>
  <c r="R122" i="25" s="1"/>
  <c r="P125" i="25"/>
  <c r="P124" i="25"/>
  <c r="P123" i="25" s="1"/>
  <c r="P122" i="25" s="1"/>
  <c r="AU123" i="1" s="1"/>
  <c r="F116" i="25"/>
  <c r="E114" i="25"/>
  <c r="F91" i="25"/>
  <c r="E89" i="25"/>
  <c r="J26" i="25"/>
  <c r="E26" i="25"/>
  <c r="J119" i="25" s="1"/>
  <c r="J25" i="25"/>
  <c r="J23" i="25"/>
  <c r="E23" i="25"/>
  <c r="J93" i="25" s="1"/>
  <c r="J22" i="25"/>
  <c r="J20" i="25"/>
  <c r="E20" i="25"/>
  <c r="F119" i="25" s="1"/>
  <c r="J19" i="25"/>
  <c r="J17" i="25"/>
  <c r="E17" i="25"/>
  <c r="F93" i="25" s="1"/>
  <c r="J16" i="25"/>
  <c r="J14" i="25"/>
  <c r="J91" i="25" s="1"/>
  <c r="E7" i="25"/>
  <c r="E85" i="25" s="1"/>
  <c r="J39" i="24"/>
  <c r="J38" i="24"/>
  <c r="AY122" i="1" s="1"/>
  <c r="J37" i="24"/>
  <c r="AX122" i="1"/>
  <c r="BI215" i="24"/>
  <c r="BH215" i="24"/>
  <c r="BG215" i="24"/>
  <c r="BF215" i="24"/>
  <c r="T215" i="24"/>
  <c r="R215" i="24"/>
  <c r="P215" i="24"/>
  <c r="BI214" i="24"/>
  <c r="BH214" i="24"/>
  <c r="BG214" i="24"/>
  <c r="BF214" i="24"/>
  <c r="T214" i="24"/>
  <c r="R214" i="24"/>
  <c r="P214" i="24"/>
  <c r="BI213" i="24"/>
  <c r="BH213" i="24"/>
  <c r="BG213" i="24"/>
  <c r="BF213" i="24"/>
  <c r="T213" i="24"/>
  <c r="R213" i="24"/>
  <c r="P213" i="24"/>
  <c r="BI208" i="24"/>
  <c r="BH208" i="24"/>
  <c r="BG208" i="24"/>
  <c r="BF208" i="24"/>
  <c r="T208" i="24"/>
  <c r="R208" i="24"/>
  <c r="P208" i="24"/>
  <c r="BI206" i="24"/>
  <c r="BH206" i="24"/>
  <c r="BG206" i="24"/>
  <c r="BF206" i="24"/>
  <c r="T206" i="24"/>
  <c r="R206" i="24"/>
  <c r="P206" i="24"/>
  <c r="BI201" i="24"/>
  <c r="BH201" i="24"/>
  <c r="BG201" i="24"/>
  <c r="BF201" i="24"/>
  <c r="T201" i="24"/>
  <c r="R201" i="24"/>
  <c r="P201" i="24"/>
  <c r="BI196" i="24"/>
  <c r="BH196" i="24"/>
  <c r="BG196" i="24"/>
  <c r="BF196" i="24"/>
  <c r="T196" i="24"/>
  <c r="R196" i="24"/>
  <c r="P196" i="24"/>
  <c r="BI191" i="24"/>
  <c r="BH191" i="24"/>
  <c r="BG191" i="24"/>
  <c r="BF191" i="24"/>
  <c r="T191" i="24"/>
  <c r="R191" i="24"/>
  <c r="P191" i="24"/>
  <c r="BI184" i="24"/>
  <c r="BH184" i="24"/>
  <c r="BG184" i="24"/>
  <c r="BF184" i="24"/>
  <c r="T184" i="24"/>
  <c r="R184" i="24"/>
  <c r="P184" i="24"/>
  <c r="BI180" i="24"/>
  <c r="BH180" i="24"/>
  <c r="BG180" i="24"/>
  <c r="BF180" i="24"/>
  <c r="T180" i="24"/>
  <c r="R180" i="24"/>
  <c r="P180" i="24"/>
  <c r="BI179" i="24"/>
  <c r="BH179" i="24"/>
  <c r="BG179" i="24"/>
  <c r="BF179" i="24"/>
  <c r="T179" i="24"/>
  <c r="R179" i="24"/>
  <c r="P179" i="24"/>
  <c r="BI174" i="24"/>
  <c r="BH174" i="24"/>
  <c r="BG174" i="24"/>
  <c r="BF174" i="24"/>
  <c r="T174" i="24"/>
  <c r="R174" i="24"/>
  <c r="P174" i="24"/>
  <c r="BI173" i="24"/>
  <c r="BH173" i="24"/>
  <c r="BG173" i="24"/>
  <c r="BF173" i="24"/>
  <c r="T173" i="24"/>
  <c r="R173" i="24"/>
  <c r="P173" i="24"/>
  <c r="BI166" i="24"/>
  <c r="BH166" i="24"/>
  <c r="BG166" i="24"/>
  <c r="BF166" i="24"/>
  <c r="T166" i="24"/>
  <c r="R166" i="24"/>
  <c r="P166" i="24"/>
  <c r="BI165" i="24"/>
  <c r="BH165" i="24"/>
  <c r="BG165" i="24"/>
  <c r="BF165" i="24"/>
  <c r="T165" i="24"/>
  <c r="R165" i="24"/>
  <c r="P165" i="24"/>
  <c r="BI157" i="24"/>
  <c r="BH157" i="24"/>
  <c r="BG157" i="24"/>
  <c r="BF157" i="24"/>
  <c r="T157" i="24"/>
  <c r="R157" i="24"/>
  <c r="P157" i="24"/>
  <c r="BI151" i="24"/>
  <c r="BH151" i="24"/>
  <c r="BG151" i="24"/>
  <c r="BF151" i="24"/>
  <c r="T151" i="24"/>
  <c r="R151" i="24"/>
  <c r="P151" i="24"/>
  <c r="BI145" i="24"/>
  <c r="BH145" i="24"/>
  <c r="BG145" i="24"/>
  <c r="BF145" i="24"/>
  <c r="T145" i="24"/>
  <c r="R145" i="24"/>
  <c r="P145" i="24"/>
  <c r="BI141" i="24"/>
  <c r="BH141" i="24"/>
  <c r="BG141" i="24"/>
  <c r="BF141" i="24"/>
  <c r="T141" i="24"/>
  <c r="R141" i="24"/>
  <c r="P141" i="24"/>
  <c r="BI139" i="24"/>
  <c r="BH139" i="24"/>
  <c r="BG139" i="24"/>
  <c r="BF139" i="24"/>
  <c r="T139" i="24"/>
  <c r="R139" i="24"/>
  <c r="P139" i="24"/>
  <c r="BI137" i="24"/>
  <c r="BH137" i="24"/>
  <c r="BG137" i="24"/>
  <c r="BF137" i="24"/>
  <c r="T137" i="24"/>
  <c r="R137" i="24"/>
  <c r="P137" i="24"/>
  <c r="BI136" i="24"/>
  <c r="BH136" i="24"/>
  <c r="BG136" i="24"/>
  <c r="BF136" i="24"/>
  <c r="T136" i="24"/>
  <c r="R136" i="24"/>
  <c r="P136" i="24"/>
  <c r="BI135" i="24"/>
  <c r="BH135" i="24"/>
  <c r="BG135" i="24"/>
  <c r="BF135" i="24"/>
  <c r="T135" i="24"/>
  <c r="R135" i="24"/>
  <c r="P135" i="24"/>
  <c r="BI129" i="24"/>
  <c r="BH129" i="24"/>
  <c r="BG129" i="24"/>
  <c r="BF129" i="24"/>
  <c r="T129" i="24"/>
  <c r="R129" i="24"/>
  <c r="P129" i="24"/>
  <c r="F120" i="24"/>
  <c r="E118" i="24"/>
  <c r="F91" i="24"/>
  <c r="E89" i="24"/>
  <c r="J26" i="24"/>
  <c r="E26" i="24"/>
  <c r="J123" i="24" s="1"/>
  <c r="J25" i="24"/>
  <c r="J23" i="24"/>
  <c r="E23" i="24"/>
  <c r="J93" i="24" s="1"/>
  <c r="J22" i="24"/>
  <c r="J20" i="24"/>
  <c r="E20" i="24"/>
  <c r="F123" i="24" s="1"/>
  <c r="J19" i="24"/>
  <c r="J17" i="24"/>
  <c r="E17" i="24"/>
  <c r="F93" i="24" s="1"/>
  <c r="J16" i="24"/>
  <c r="J14" i="24"/>
  <c r="J120" i="24" s="1"/>
  <c r="E7" i="24"/>
  <c r="E114" i="24"/>
  <c r="J39" i="23"/>
  <c r="J38" i="23"/>
  <c r="AY121" i="1" s="1"/>
  <c r="J37" i="23"/>
  <c r="AX121" i="1" s="1"/>
  <c r="BI179" i="23"/>
  <c r="BH179" i="23"/>
  <c r="BG179" i="23"/>
  <c r="BF179" i="23"/>
  <c r="T179" i="23"/>
  <c r="R179" i="23"/>
  <c r="P179" i="23"/>
  <c r="BI178" i="23"/>
  <c r="BH178" i="23"/>
  <c r="BG178" i="23"/>
  <c r="BF178" i="23"/>
  <c r="T178" i="23"/>
  <c r="R178" i="23"/>
  <c r="P178" i="23"/>
  <c r="BI176" i="23"/>
  <c r="BH176" i="23"/>
  <c r="BG176" i="23"/>
  <c r="BF176" i="23"/>
  <c r="T176" i="23"/>
  <c r="R176" i="23"/>
  <c r="P176" i="23"/>
  <c r="BI175" i="23"/>
  <c r="BH175" i="23"/>
  <c r="BG175" i="23"/>
  <c r="BF175" i="23"/>
  <c r="T175" i="23"/>
  <c r="R175" i="23"/>
  <c r="P175" i="23"/>
  <c r="BI173" i="23"/>
  <c r="BH173" i="23"/>
  <c r="BG173" i="23"/>
  <c r="BF173" i="23"/>
  <c r="T173" i="23"/>
  <c r="R173" i="23"/>
  <c r="P173" i="23"/>
  <c r="BI170" i="23"/>
  <c r="BH170" i="23"/>
  <c r="BG170" i="23"/>
  <c r="BF170" i="23"/>
  <c r="T170" i="23"/>
  <c r="R170" i="23"/>
  <c r="P170" i="23"/>
  <c r="BI168" i="23"/>
  <c r="BH168" i="23"/>
  <c r="BG168" i="23"/>
  <c r="BF168" i="23"/>
  <c r="T168" i="23"/>
  <c r="R168" i="23"/>
  <c r="P168" i="23"/>
  <c r="BI166" i="23"/>
  <c r="BH166" i="23"/>
  <c r="BG166" i="23"/>
  <c r="BF166" i="23"/>
  <c r="T166" i="23"/>
  <c r="R166" i="23"/>
  <c r="P166" i="23"/>
  <c r="BI163" i="23"/>
  <c r="BH163" i="23"/>
  <c r="BG163" i="23"/>
  <c r="BF163" i="23"/>
  <c r="T163" i="23"/>
  <c r="R163" i="23"/>
  <c r="P163" i="23"/>
  <c r="BI162" i="23"/>
  <c r="BH162" i="23"/>
  <c r="BG162" i="23"/>
  <c r="BF162" i="23"/>
  <c r="T162" i="23"/>
  <c r="R162" i="23"/>
  <c r="P162" i="23"/>
  <c r="BI161" i="23"/>
  <c r="BH161" i="23"/>
  <c r="BG161" i="23"/>
  <c r="BF161" i="23"/>
  <c r="T161" i="23"/>
  <c r="R161" i="23"/>
  <c r="P161" i="23"/>
  <c r="BI158" i="23"/>
  <c r="BH158" i="23"/>
  <c r="BG158" i="23"/>
  <c r="BF158" i="23"/>
  <c r="T158" i="23"/>
  <c r="R158" i="23"/>
  <c r="P158" i="23"/>
  <c r="BI157" i="23"/>
  <c r="BH157" i="23"/>
  <c r="BG157" i="23"/>
  <c r="BF157" i="23"/>
  <c r="T157" i="23"/>
  <c r="R157" i="23"/>
  <c r="P157" i="23"/>
  <c r="BI156" i="23"/>
  <c r="BH156" i="23"/>
  <c r="BG156" i="23"/>
  <c r="BF156" i="23"/>
  <c r="T156" i="23"/>
  <c r="R156" i="23"/>
  <c r="P156" i="23"/>
  <c r="BI155" i="23"/>
  <c r="BH155" i="23"/>
  <c r="BG155" i="23"/>
  <c r="BF155" i="23"/>
  <c r="T155" i="23"/>
  <c r="R155" i="23"/>
  <c r="P155" i="23"/>
  <c r="BI154" i="23"/>
  <c r="BH154" i="23"/>
  <c r="BG154" i="23"/>
  <c r="BF154" i="23"/>
  <c r="T154" i="23"/>
  <c r="R154" i="23"/>
  <c r="P154" i="23"/>
  <c r="BI152" i="23"/>
  <c r="BH152" i="23"/>
  <c r="BG152" i="23"/>
  <c r="BF152" i="23"/>
  <c r="T152" i="23"/>
  <c r="R152" i="23"/>
  <c r="P152" i="23"/>
  <c r="BI150" i="23"/>
  <c r="BH150" i="23"/>
  <c r="BG150" i="23"/>
  <c r="BF150" i="23"/>
  <c r="T150" i="23"/>
  <c r="R150" i="23"/>
  <c r="P150" i="23"/>
  <c r="BI148" i="23"/>
  <c r="BH148" i="23"/>
  <c r="BG148" i="23"/>
  <c r="BF148" i="23"/>
  <c r="T148" i="23"/>
  <c r="R148" i="23"/>
  <c r="P148" i="23"/>
  <c r="BI146" i="23"/>
  <c r="BH146" i="23"/>
  <c r="BG146" i="23"/>
  <c r="BF146" i="23"/>
  <c r="T146" i="23"/>
  <c r="R146" i="23"/>
  <c r="P146" i="23"/>
  <c r="BI145" i="23"/>
  <c r="BH145" i="23"/>
  <c r="BG145" i="23"/>
  <c r="BF145" i="23"/>
  <c r="T145" i="23"/>
  <c r="R145" i="23"/>
  <c r="P145" i="23"/>
  <c r="BI143" i="23"/>
  <c r="BH143" i="23"/>
  <c r="BG143" i="23"/>
  <c r="BF143" i="23"/>
  <c r="T143" i="23"/>
  <c r="R143" i="23"/>
  <c r="P143" i="23"/>
  <c r="BI141" i="23"/>
  <c r="BH141" i="23"/>
  <c r="BG141" i="23"/>
  <c r="BF141" i="23"/>
  <c r="T141" i="23"/>
  <c r="R141" i="23"/>
  <c r="P141" i="23"/>
  <c r="BI139" i="23"/>
  <c r="BH139" i="23"/>
  <c r="BG139" i="23"/>
  <c r="BF139" i="23"/>
  <c r="T139" i="23"/>
  <c r="R139" i="23"/>
  <c r="P139" i="23"/>
  <c r="BI136" i="23"/>
  <c r="BH136" i="23"/>
  <c r="BG136" i="23"/>
  <c r="BF136" i="23"/>
  <c r="T136" i="23"/>
  <c r="R136" i="23"/>
  <c r="P136" i="23"/>
  <c r="BI134" i="23"/>
  <c r="BH134" i="23"/>
  <c r="BG134" i="23"/>
  <c r="BF134" i="23"/>
  <c r="T134" i="23"/>
  <c r="R134" i="23"/>
  <c r="P134" i="23"/>
  <c r="BI132" i="23"/>
  <c r="BH132" i="23"/>
  <c r="BG132" i="23"/>
  <c r="BF132" i="23"/>
  <c r="T132" i="23"/>
  <c r="R132" i="23"/>
  <c r="P132" i="23"/>
  <c r="F123" i="23"/>
  <c r="E121" i="23"/>
  <c r="F91" i="23"/>
  <c r="E89" i="23"/>
  <c r="J26" i="23"/>
  <c r="E26" i="23"/>
  <c r="J126" i="23" s="1"/>
  <c r="J25" i="23"/>
  <c r="J23" i="23"/>
  <c r="E23" i="23"/>
  <c r="J125" i="23" s="1"/>
  <c r="J22" i="23"/>
  <c r="J20" i="23"/>
  <c r="E20" i="23"/>
  <c r="F94" i="23" s="1"/>
  <c r="J19" i="23"/>
  <c r="J17" i="23"/>
  <c r="E17" i="23"/>
  <c r="F125" i="23" s="1"/>
  <c r="J16" i="23"/>
  <c r="J14" i="23"/>
  <c r="J123" i="23" s="1"/>
  <c r="E7" i="23"/>
  <c r="E117" i="23"/>
  <c r="J39" i="22"/>
  <c r="J38" i="22"/>
  <c r="AY120" i="1" s="1"/>
  <c r="J37" i="22"/>
  <c r="AX120" i="1" s="1"/>
  <c r="BI367" i="22"/>
  <c r="BH367" i="22"/>
  <c r="BG367" i="22"/>
  <c r="BF367" i="22"/>
  <c r="T367" i="22"/>
  <c r="R367" i="22"/>
  <c r="P367" i="22"/>
  <c r="BI363" i="22"/>
  <c r="BH363" i="22"/>
  <c r="BG363" i="22"/>
  <c r="BF363" i="22"/>
  <c r="T363" i="22"/>
  <c r="R363" i="22"/>
  <c r="P363" i="22"/>
  <c r="BI359" i="22"/>
  <c r="BH359" i="22"/>
  <c r="BG359" i="22"/>
  <c r="BF359" i="22"/>
  <c r="T359" i="22"/>
  <c r="R359" i="22"/>
  <c r="P359" i="22"/>
  <c r="BI350" i="22"/>
  <c r="BH350" i="22"/>
  <c r="BG350" i="22"/>
  <c r="BF350" i="22"/>
  <c r="T350" i="22"/>
  <c r="R350" i="22"/>
  <c r="R349" i="22" s="1"/>
  <c r="P350" i="22"/>
  <c r="P349" i="22" s="1"/>
  <c r="BI348" i="22"/>
  <c r="BH348" i="22"/>
  <c r="BG348" i="22"/>
  <c r="BF348" i="22"/>
  <c r="T348" i="22"/>
  <c r="R348" i="22"/>
  <c r="P348" i="22"/>
  <c r="BI347" i="22"/>
  <c r="BH347" i="22"/>
  <c r="BG347" i="22"/>
  <c r="BF347" i="22"/>
  <c r="T347" i="22"/>
  <c r="R347" i="22"/>
  <c r="P347" i="22"/>
  <c r="BI345" i="22"/>
  <c r="BH345" i="22"/>
  <c r="BG345" i="22"/>
  <c r="BF345" i="22"/>
  <c r="T345" i="22"/>
  <c r="R345" i="22"/>
  <c r="P345" i="22"/>
  <c r="BI344" i="22"/>
  <c r="BH344" i="22"/>
  <c r="BG344" i="22"/>
  <c r="BF344" i="22"/>
  <c r="T344" i="22"/>
  <c r="R344" i="22"/>
  <c r="P344" i="22"/>
  <c r="BI342" i="22"/>
  <c r="BH342" i="22"/>
  <c r="BG342" i="22"/>
  <c r="BF342" i="22"/>
  <c r="T342" i="22"/>
  <c r="R342" i="22"/>
  <c r="P342" i="22"/>
  <c r="BI340" i="22"/>
  <c r="BH340" i="22"/>
  <c r="BG340" i="22"/>
  <c r="BF340" i="22"/>
  <c r="T340" i="22"/>
  <c r="R340" i="22"/>
  <c r="P340" i="22"/>
  <c r="BI338" i="22"/>
  <c r="BH338" i="22"/>
  <c r="BG338" i="22"/>
  <c r="BF338" i="22"/>
  <c r="T338" i="22"/>
  <c r="R338" i="22"/>
  <c r="P338" i="22"/>
  <c r="BI336" i="22"/>
  <c r="BH336" i="22"/>
  <c r="BG336" i="22"/>
  <c r="BF336" i="22"/>
  <c r="T336" i="22"/>
  <c r="R336" i="22"/>
  <c r="P336" i="22"/>
  <c r="BI334" i="22"/>
  <c r="BH334" i="22"/>
  <c r="BG334" i="22"/>
  <c r="BF334" i="22"/>
  <c r="T334" i="22"/>
  <c r="R334" i="22"/>
  <c r="P334" i="22"/>
  <c r="BI332" i="22"/>
  <c r="BH332" i="22"/>
  <c r="BG332" i="22"/>
  <c r="BF332" i="22"/>
  <c r="T332" i="22"/>
  <c r="R332" i="22"/>
  <c r="P332" i="22"/>
  <c r="BI330" i="22"/>
  <c r="BH330" i="22"/>
  <c r="BG330" i="22"/>
  <c r="BF330" i="22"/>
  <c r="T330" i="22"/>
  <c r="R330" i="22"/>
  <c r="P330" i="22"/>
  <c r="BI328" i="22"/>
  <c r="BH328" i="22"/>
  <c r="BG328" i="22"/>
  <c r="BF328" i="22"/>
  <c r="T328" i="22"/>
  <c r="R328" i="22"/>
  <c r="P328" i="22"/>
  <c r="BI324" i="22"/>
  <c r="BH324" i="22"/>
  <c r="BG324" i="22"/>
  <c r="BF324" i="22"/>
  <c r="T324" i="22"/>
  <c r="R324" i="22"/>
  <c r="P324" i="22"/>
  <c r="BI321" i="22"/>
  <c r="BH321" i="22"/>
  <c r="BG321" i="22"/>
  <c r="BF321" i="22"/>
  <c r="T321" i="22"/>
  <c r="R321" i="22"/>
  <c r="P321" i="22"/>
  <c r="BI312" i="22"/>
  <c r="BH312" i="22"/>
  <c r="BG312" i="22"/>
  <c r="BF312" i="22"/>
  <c r="T312" i="22"/>
  <c r="R312" i="22"/>
  <c r="P312" i="22"/>
  <c r="BI301" i="22"/>
  <c r="BH301" i="22"/>
  <c r="BG301" i="22"/>
  <c r="BF301" i="22"/>
  <c r="T301" i="22"/>
  <c r="R301" i="22"/>
  <c r="P301" i="22"/>
  <c r="BI300" i="22"/>
  <c r="BH300" i="22"/>
  <c r="BG300" i="22"/>
  <c r="BF300" i="22"/>
  <c r="T300" i="22"/>
  <c r="R300" i="22"/>
  <c r="P300" i="22"/>
  <c r="BI291" i="22"/>
  <c r="BH291" i="22"/>
  <c r="BG291" i="22"/>
  <c r="BF291" i="22"/>
  <c r="T291" i="22"/>
  <c r="R291" i="22"/>
  <c r="P291" i="22"/>
  <c r="BI290" i="22"/>
  <c r="BH290" i="22"/>
  <c r="BG290" i="22"/>
  <c r="BF290" i="22"/>
  <c r="T290" i="22"/>
  <c r="R290" i="22"/>
  <c r="P290" i="22"/>
  <c r="BI285" i="22"/>
  <c r="BH285" i="22"/>
  <c r="BG285" i="22"/>
  <c r="BF285" i="22"/>
  <c r="T285" i="22"/>
  <c r="T284" i="22" s="1"/>
  <c r="R285" i="22"/>
  <c r="R284" i="22" s="1"/>
  <c r="P285" i="22"/>
  <c r="P284" i="22" s="1"/>
  <c r="BI282" i="22"/>
  <c r="BH282" i="22"/>
  <c r="BG282" i="22"/>
  <c r="BF282" i="22"/>
  <c r="T282" i="22"/>
  <c r="R282" i="22"/>
  <c r="P282" i="22"/>
  <c r="BI281" i="22"/>
  <c r="BH281" i="22"/>
  <c r="BG281" i="22"/>
  <c r="BF281" i="22"/>
  <c r="T281" i="22"/>
  <c r="R281" i="22"/>
  <c r="P281" i="22"/>
  <c r="BI279" i="22"/>
  <c r="BH279" i="22"/>
  <c r="BG279" i="22"/>
  <c r="BF279" i="22"/>
  <c r="T279" i="22"/>
  <c r="R279" i="22"/>
  <c r="P279" i="22"/>
  <c r="BI277" i="22"/>
  <c r="BH277" i="22"/>
  <c r="BG277" i="22"/>
  <c r="BF277" i="22"/>
  <c r="T277" i="22"/>
  <c r="R277" i="22"/>
  <c r="P277" i="22"/>
  <c r="BI275" i="22"/>
  <c r="BH275" i="22"/>
  <c r="BG275" i="22"/>
  <c r="BF275" i="22"/>
  <c r="T275" i="22"/>
  <c r="R275" i="22"/>
  <c r="P275" i="22"/>
  <c r="BI273" i="22"/>
  <c r="BH273" i="22"/>
  <c r="BG273" i="22"/>
  <c r="BF273" i="22"/>
  <c r="T273" i="22"/>
  <c r="R273" i="22"/>
  <c r="P273" i="22"/>
  <c r="BI271" i="22"/>
  <c r="BH271" i="22"/>
  <c r="BG271" i="22"/>
  <c r="BF271" i="22"/>
  <c r="T271" i="22"/>
  <c r="R271" i="22"/>
  <c r="P271" i="22"/>
  <c r="BI269" i="22"/>
  <c r="BH269" i="22"/>
  <c r="BG269" i="22"/>
  <c r="BF269" i="22"/>
  <c r="T269" i="22"/>
  <c r="R269" i="22"/>
  <c r="P269" i="22"/>
  <c r="BI267" i="22"/>
  <c r="BH267" i="22"/>
  <c r="BG267" i="22"/>
  <c r="BF267" i="22"/>
  <c r="T267" i="22"/>
  <c r="R267" i="22"/>
  <c r="P267" i="22"/>
  <c r="BI265" i="22"/>
  <c r="BH265" i="22"/>
  <c r="BG265" i="22"/>
  <c r="BF265" i="22"/>
  <c r="T265" i="22"/>
  <c r="R265" i="22"/>
  <c r="P265" i="22"/>
  <c r="BI261" i="22"/>
  <c r="BH261" i="22"/>
  <c r="BG261" i="22"/>
  <c r="BF261" i="22"/>
  <c r="T261" i="22"/>
  <c r="R261" i="22"/>
  <c r="P261" i="22"/>
  <c r="BI260" i="22"/>
  <c r="BH260" i="22"/>
  <c r="BG260" i="22"/>
  <c r="BF260" i="22"/>
  <c r="T260" i="22"/>
  <c r="R260" i="22"/>
  <c r="P260" i="22"/>
  <c r="BI254" i="22"/>
  <c r="BH254" i="22"/>
  <c r="BG254" i="22"/>
  <c r="BF254" i="22"/>
  <c r="T254" i="22"/>
  <c r="R254" i="22"/>
  <c r="P254" i="22"/>
  <c r="BI248" i="22"/>
  <c r="BH248" i="22"/>
  <c r="BG248" i="22"/>
  <c r="BF248" i="22"/>
  <c r="T248" i="22"/>
  <c r="R248" i="22"/>
  <c r="P248" i="22"/>
  <c r="BI243" i="22"/>
  <c r="BH243" i="22"/>
  <c r="BG243" i="22"/>
  <c r="BF243" i="22"/>
  <c r="T243" i="22"/>
  <c r="R243" i="22"/>
  <c r="P243" i="22"/>
  <c r="BI241" i="22"/>
  <c r="BH241" i="22"/>
  <c r="BG241" i="22"/>
  <c r="BF241" i="22"/>
  <c r="T241" i="22"/>
  <c r="R241" i="22"/>
  <c r="P241" i="22"/>
  <c r="BI240" i="22"/>
  <c r="BH240" i="22"/>
  <c r="BG240" i="22"/>
  <c r="BF240" i="22"/>
  <c r="T240" i="22"/>
  <c r="R240" i="22"/>
  <c r="P240" i="22"/>
  <c r="BI233" i="22"/>
  <c r="BH233" i="22"/>
  <c r="BG233" i="22"/>
  <c r="BF233" i="22"/>
  <c r="T233" i="22"/>
  <c r="R233" i="22"/>
  <c r="P233" i="22"/>
  <c r="BI232" i="22"/>
  <c r="BH232" i="22"/>
  <c r="BG232" i="22"/>
  <c r="BF232" i="22"/>
  <c r="T232" i="22"/>
  <c r="R232" i="22"/>
  <c r="P232" i="22"/>
  <c r="BI221" i="22"/>
  <c r="BH221" i="22"/>
  <c r="BG221" i="22"/>
  <c r="BF221" i="22"/>
  <c r="T221" i="22"/>
  <c r="R221" i="22"/>
  <c r="P221" i="22"/>
  <c r="BI212" i="22"/>
  <c r="BH212" i="22"/>
  <c r="BG212" i="22"/>
  <c r="BF212" i="22"/>
  <c r="T212" i="22"/>
  <c r="R212" i="22"/>
  <c r="P212" i="22"/>
  <c r="BI211" i="22"/>
  <c r="BH211" i="22"/>
  <c r="BG211" i="22"/>
  <c r="BF211" i="22"/>
  <c r="T211" i="22"/>
  <c r="R211" i="22"/>
  <c r="P211" i="22"/>
  <c r="BI206" i="22"/>
  <c r="BH206" i="22"/>
  <c r="BG206" i="22"/>
  <c r="BF206" i="22"/>
  <c r="T206" i="22"/>
  <c r="R206" i="22"/>
  <c r="P206" i="22"/>
  <c r="BI203" i="22"/>
  <c r="BH203" i="22"/>
  <c r="BG203" i="22"/>
  <c r="BF203" i="22"/>
  <c r="T203" i="22"/>
  <c r="R203" i="22"/>
  <c r="P203" i="22"/>
  <c r="BI202" i="22"/>
  <c r="BH202" i="22"/>
  <c r="BG202" i="22"/>
  <c r="BF202" i="22"/>
  <c r="T202" i="22"/>
  <c r="R202" i="22"/>
  <c r="P202" i="22"/>
  <c r="BI190" i="22"/>
  <c r="BH190" i="22"/>
  <c r="BG190" i="22"/>
  <c r="BF190" i="22"/>
  <c r="T190" i="22"/>
  <c r="R190" i="22"/>
  <c r="P190" i="22"/>
  <c r="BI181" i="22"/>
  <c r="BH181" i="22"/>
  <c r="BG181" i="22"/>
  <c r="BF181" i="22"/>
  <c r="T181" i="22"/>
  <c r="R181" i="22"/>
  <c r="P181" i="22"/>
  <c r="BI171" i="22"/>
  <c r="BH171" i="22"/>
  <c r="BG171" i="22"/>
  <c r="BF171" i="22"/>
  <c r="T171" i="22"/>
  <c r="R171" i="22"/>
  <c r="P171" i="22"/>
  <c r="BI169" i="22"/>
  <c r="BH169" i="22"/>
  <c r="BG169" i="22"/>
  <c r="BF169" i="22"/>
  <c r="T169" i="22"/>
  <c r="R169" i="22"/>
  <c r="P169" i="22"/>
  <c r="BI168" i="22"/>
  <c r="BH168" i="22"/>
  <c r="BG168" i="22"/>
  <c r="BF168" i="22"/>
  <c r="T168" i="22"/>
  <c r="R168" i="22"/>
  <c r="P168" i="22"/>
  <c r="BI158" i="22"/>
  <c r="BH158" i="22"/>
  <c r="BG158" i="22"/>
  <c r="BF158" i="22"/>
  <c r="T158" i="22"/>
  <c r="R158" i="22"/>
  <c r="P158" i="22"/>
  <c r="BI155" i="22"/>
  <c r="BH155" i="22"/>
  <c r="BG155" i="22"/>
  <c r="BF155" i="22"/>
  <c r="T155" i="22"/>
  <c r="R155" i="22"/>
  <c r="P155" i="22"/>
  <c r="BI153" i="22"/>
  <c r="BH153" i="22"/>
  <c r="BG153" i="22"/>
  <c r="BF153" i="22"/>
  <c r="T153" i="22"/>
  <c r="R153" i="22"/>
  <c r="P153" i="22"/>
  <c r="BI151" i="22"/>
  <c r="BH151" i="22"/>
  <c r="BG151" i="22"/>
  <c r="BF151" i="22"/>
  <c r="T151" i="22"/>
  <c r="R151" i="22"/>
  <c r="P151" i="22"/>
  <c r="BI150" i="22"/>
  <c r="BH150" i="22"/>
  <c r="BG150" i="22"/>
  <c r="BF150" i="22"/>
  <c r="T150" i="22"/>
  <c r="R150" i="22"/>
  <c r="P150" i="22"/>
  <c r="BI149" i="22"/>
  <c r="BH149" i="22"/>
  <c r="BG149" i="22"/>
  <c r="BF149" i="22"/>
  <c r="T149" i="22"/>
  <c r="R149" i="22"/>
  <c r="P149" i="22"/>
  <c r="BI147" i="22"/>
  <c r="BH147" i="22"/>
  <c r="BG147" i="22"/>
  <c r="BF147" i="22"/>
  <c r="T147" i="22"/>
  <c r="R147" i="22"/>
  <c r="P147" i="22"/>
  <c r="BI137" i="22"/>
  <c r="BH137" i="22"/>
  <c r="BG137" i="22"/>
  <c r="BF137" i="22"/>
  <c r="T137" i="22"/>
  <c r="R137" i="22"/>
  <c r="P137" i="22"/>
  <c r="F128" i="22"/>
  <c r="E126" i="22"/>
  <c r="F91" i="22"/>
  <c r="E89" i="22"/>
  <c r="J26" i="22"/>
  <c r="E26" i="22"/>
  <c r="J131" i="22" s="1"/>
  <c r="J25" i="22"/>
  <c r="J23" i="22"/>
  <c r="E23" i="22"/>
  <c r="J93" i="22"/>
  <c r="J22" i="22"/>
  <c r="J20" i="22"/>
  <c r="E20" i="22"/>
  <c r="F94" i="22" s="1"/>
  <c r="J19" i="22"/>
  <c r="J17" i="22"/>
  <c r="E17" i="22"/>
  <c r="F130" i="22" s="1"/>
  <c r="J16" i="22"/>
  <c r="J14" i="22"/>
  <c r="J128" i="22" s="1"/>
  <c r="E7" i="22"/>
  <c r="E85" i="22" s="1"/>
  <c r="J39" i="21"/>
  <c r="J38" i="21"/>
  <c r="AY118" i="1" s="1"/>
  <c r="J37" i="21"/>
  <c r="AX118" i="1"/>
  <c r="BI156" i="21"/>
  <c r="BH156" i="21"/>
  <c r="BG156" i="21"/>
  <c r="BF156" i="21"/>
  <c r="T156" i="21"/>
  <c r="R156" i="21"/>
  <c r="P156" i="21"/>
  <c r="BI154" i="21"/>
  <c r="BH154" i="21"/>
  <c r="BG154" i="21"/>
  <c r="BF154" i="21"/>
  <c r="T154" i="21"/>
  <c r="R154" i="21"/>
  <c r="P154" i="21"/>
  <c r="BI153" i="21"/>
  <c r="BH153" i="21"/>
  <c r="BG153" i="21"/>
  <c r="BF153" i="21"/>
  <c r="T153" i="21"/>
  <c r="R153" i="21"/>
  <c r="P153" i="21"/>
  <c r="BI150" i="21"/>
  <c r="BH150" i="21"/>
  <c r="BG150" i="21"/>
  <c r="BF150" i="21"/>
  <c r="T150" i="21"/>
  <c r="R150" i="21"/>
  <c r="P150" i="21"/>
  <c r="BI147" i="21"/>
  <c r="BH147" i="21"/>
  <c r="BG147" i="21"/>
  <c r="BF147" i="21"/>
  <c r="T147" i="21"/>
  <c r="R147" i="21"/>
  <c r="P147" i="21"/>
  <c r="BI145" i="21"/>
  <c r="BH145" i="21"/>
  <c r="BG145" i="21"/>
  <c r="BF145" i="21"/>
  <c r="T145" i="21"/>
  <c r="R145" i="21"/>
  <c r="P145" i="21"/>
  <c r="BI144" i="21"/>
  <c r="BH144" i="21"/>
  <c r="BG144" i="21"/>
  <c r="BF144" i="21"/>
  <c r="T144" i="21"/>
  <c r="R144" i="21"/>
  <c r="P144" i="21"/>
  <c r="BI143" i="21"/>
  <c r="BH143" i="21"/>
  <c r="BG143" i="21"/>
  <c r="BF143" i="21"/>
  <c r="T143" i="21"/>
  <c r="R143" i="21"/>
  <c r="P143" i="21"/>
  <c r="BI142" i="21"/>
  <c r="BH142" i="21"/>
  <c r="BG142" i="21"/>
  <c r="BF142" i="21"/>
  <c r="T142" i="21"/>
  <c r="R142" i="21"/>
  <c r="P142" i="21"/>
  <c r="BI141" i="21"/>
  <c r="BH141" i="21"/>
  <c r="BG141" i="21"/>
  <c r="BF141" i="21"/>
  <c r="T141" i="21"/>
  <c r="R141" i="21"/>
  <c r="P141" i="21"/>
  <c r="BI139" i="21"/>
  <c r="BH139" i="21"/>
  <c r="BG139" i="21"/>
  <c r="BF139" i="21"/>
  <c r="T139" i="21"/>
  <c r="R139" i="21"/>
  <c r="P139" i="21"/>
  <c r="BI138" i="21"/>
  <c r="BH138" i="21"/>
  <c r="BG138" i="21"/>
  <c r="BF138" i="21"/>
  <c r="T138" i="21"/>
  <c r="R138" i="21"/>
  <c r="P138" i="21"/>
  <c r="BI137" i="21"/>
  <c r="BH137" i="21"/>
  <c r="BG137" i="21"/>
  <c r="BF137" i="21"/>
  <c r="T137" i="21"/>
  <c r="R137" i="21"/>
  <c r="P137" i="21"/>
  <c r="BI136" i="21"/>
  <c r="BH136" i="21"/>
  <c r="BG136" i="21"/>
  <c r="BF136" i="21"/>
  <c r="T136" i="21"/>
  <c r="R136" i="21"/>
  <c r="P136" i="21"/>
  <c r="BI132" i="21"/>
  <c r="BH132" i="21"/>
  <c r="BG132" i="21"/>
  <c r="BF132" i="21"/>
  <c r="T132" i="21"/>
  <c r="R132" i="21"/>
  <c r="P132" i="21"/>
  <c r="BI130" i="21"/>
  <c r="BH130" i="21"/>
  <c r="BG130" i="21"/>
  <c r="BF130" i="21"/>
  <c r="T130" i="21"/>
  <c r="R130" i="21"/>
  <c r="P130" i="21"/>
  <c r="BI128" i="21"/>
  <c r="BH128" i="21"/>
  <c r="BG128" i="21"/>
  <c r="BF128" i="21"/>
  <c r="T128" i="21"/>
  <c r="R128" i="21"/>
  <c r="P128" i="21"/>
  <c r="BI127" i="21"/>
  <c r="BH127" i="21"/>
  <c r="BG127" i="21"/>
  <c r="BF127" i="21"/>
  <c r="T127" i="21"/>
  <c r="R127" i="21"/>
  <c r="P127" i="21"/>
  <c r="BI125" i="21"/>
  <c r="BH125" i="21"/>
  <c r="BG125" i="21"/>
  <c r="BF125" i="21"/>
  <c r="T125" i="21"/>
  <c r="R125" i="21"/>
  <c r="P125" i="21"/>
  <c r="F116" i="21"/>
  <c r="E114" i="21"/>
  <c r="F91" i="21"/>
  <c r="E89" i="21"/>
  <c r="J26" i="21"/>
  <c r="E26" i="21"/>
  <c r="J119" i="21" s="1"/>
  <c r="J25" i="21"/>
  <c r="J23" i="21"/>
  <c r="E23" i="21"/>
  <c r="J118" i="21" s="1"/>
  <c r="J22" i="21"/>
  <c r="J20" i="21"/>
  <c r="E20" i="21"/>
  <c r="F94" i="21" s="1"/>
  <c r="J19" i="21"/>
  <c r="J17" i="21"/>
  <c r="E17" i="21"/>
  <c r="F118" i="21" s="1"/>
  <c r="J16" i="21"/>
  <c r="J14" i="21"/>
  <c r="J116" i="21" s="1"/>
  <c r="E7" i="21"/>
  <c r="E110" i="21" s="1"/>
  <c r="J39" i="20"/>
  <c r="J38" i="20"/>
  <c r="AY117" i="1"/>
  <c r="J37" i="20"/>
  <c r="AX117" i="1" s="1"/>
  <c r="BI183" i="20"/>
  <c r="BH183" i="20"/>
  <c r="BG183" i="20"/>
  <c r="BF183" i="20"/>
  <c r="T183" i="20"/>
  <c r="R183" i="20"/>
  <c r="P183" i="20"/>
  <c r="BI178" i="20"/>
  <c r="BH178" i="20"/>
  <c r="BG178" i="20"/>
  <c r="BF178" i="20"/>
  <c r="T178" i="20"/>
  <c r="R178" i="20"/>
  <c r="P178" i="20"/>
  <c r="BI175" i="20"/>
  <c r="BH175" i="20"/>
  <c r="BG175" i="20"/>
  <c r="BF175" i="20"/>
  <c r="T175" i="20"/>
  <c r="T174" i="20" s="1"/>
  <c r="R175" i="20"/>
  <c r="R174" i="20"/>
  <c r="P175" i="20"/>
  <c r="P174" i="20" s="1"/>
  <c r="BI173" i="20"/>
  <c r="BH173" i="20"/>
  <c r="BG173" i="20"/>
  <c r="BF173" i="20"/>
  <c r="T173" i="20"/>
  <c r="R173" i="20"/>
  <c r="P173" i="20"/>
  <c r="BI171" i="20"/>
  <c r="BH171" i="20"/>
  <c r="BG171" i="20"/>
  <c r="BF171" i="20"/>
  <c r="T171" i="20"/>
  <c r="R171" i="20"/>
  <c r="P171" i="20"/>
  <c r="BI168" i="20"/>
  <c r="BH168" i="20"/>
  <c r="BG168" i="20"/>
  <c r="BF168" i="20"/>
  <c r="T168" i="20"/>
  <c r="R168" i="20"/>
  <c r="P168" i="20"/>
  <c r="BI165" i="20"/>
  <c r="BH165" i="20"/>
  <c r="BG165" i="20"/>
  <c r="BF165" i="20"/>
  <c r="T165" i="20"/>
  <c r="R165" i="20"/>
  <c r="P165" i="20"/>
  <c r="BI162" i="20"/>
  <c r="BH162" i="20"/>
  <c r="BG162" i="20"/>
  <c r="BF162" i="20"/>
  <c r="T162" i="20"/>
  <c r="R162" i="20"/>
  <c r="P162" i="20"/>
  <c r="BI160" i="20"/>
  <c r="BH160" i="20"/>
  <c r="BG160" i="20"/>
  <c r="BF160" i="20"/>
  <c r="T160" i="20"/>
  <c r="R160" i="20"/>
  <c r="P160" i="20"/>
  <c r="BI156" i="20"/>
  <c r="BH156" i="20"/>
  <c r="BG156" i="20"/>
  <c r="BF156" i="20"/>
  <c r="T156" i="20"/>
  <c r="R156" i="20"/>
  <c r="P156" i="20"/>
  <c r="BI154" i="20"/>
  <c r="BH154" i="20"/>
  <c r="BG154" i="20"/>
  <c r="BF154" i="20"/>
  <c r="T154" i="20"/>
  <c r="R154" i="20"/>
  <c r="P154" i="20"/>
  <c r="BI153" i="20"/>
  <c r="BH153" i="20"/>
  <c r="BG153" i="20"/>
  <c r="BF153" i="20"/>
  <c r="T153" i="20"/>
  <c r="R153" i="20"/>
  <c r="P153" i="20"/>
  <c r="BI151" i="20"/>
  <c r="BH151" i="20"/>
  <c r="BG151" i="20"/>
  <c r="BF151" i="20"/>
  <c r="T151" i="20"/>
  <c r="R151" i="20"/>
  <c r="P151" i="20"/>
  <c r="BI149" i="20"/>
  <c r="BH149" i="20"/>
  <c r="BG149" i="20"/>
  <c r="BF149" i="20"/>
  <c r="T149" i="20"/>
  <c r="R149" i="20"/>
  <c r="P149" i="20"/>
  <c r="BI147" i="20"/>
  <c r="BH147" i="20"/>
  <c r="BG147" i="20"/>
  <c r="BF147" i="20"/>
  <c r="T147" i="20"/>
  <c r="R147" i="20"/>
  <c r="P147" i="20"/>
  <c r="BI143" i="20"/>
  <c r="BH143" i="20"/>
  <c r="BG143" i="20"/>
  <c r="BF143" i="20"/>
  <c r="T143" i="20"/>
  <c r="R143" i="20"/>
  <c r="P143" i="20"/>
  <c r="BI141" i="20"/>
  <c r="BH141" i="20"/>
  <c r="BG141" i="20"/>
  <c r="BF141" i="20"/>
  <c r="T141" i="20"/>
  <c r="R141" i="20"/>
  <c r="P141" i="20"/>
  <c r="BI139" i="20"/>
  <c r="BH139" i="20"/>
  <c r="BG139" i="20"/>
  <c r="BF139" i="20"/>
  <c r="T139" i="20"/>
  <c r="R139" i="20"/>
  <c r="P139" i="20"/>
  <c r="BI137" i="20"/>
  <c r="BH137" i="20"/>
  <c r="BG137" i="20"/>
  <c r="BF137" i="20"/>
  <c r="T137" i="20"/>
  <c r="R137" i="20"/>
  <c r="P137" i="20"/>
  <c r="BI135" i="20"/>
  <c r="BH135" i="20"/>
  <c r="BG135" i="20"/>
  <c r="BF135" i="20"/>
  <c r="T135" i="20"/>
  <c r="R135" i="20"/>
  <c r="P135" i="20"/>
  <c r="BI133" i="20"/>
  <c r="BH133" i="20"/>
  <c r="BG133" i="20"/>
  <c r="BF133" i="20"/>
  <c r="T133" i="20"/>
  <c r="R133" i="20"/>
  <c r="P133" i="20"/>
  <c r="BI132" i="20"/>
  <c r="BH132" i="20"/>
  <c r="BG132" i="20"/>
  <c r="BF132" i="20"/>
  <c r="T132" i="20"/>
  <c r="R132" i="20"/>
  <c r="P132" i="20"/>
  <c r="BI130" i="20"/>
  <c r="BH130" i="20"/>
  <c r="BG130" i="20"/>
  <c r="BF130" i="20"/>
  <c r="T130" i="20"/>
  <c r="R130" i="20"/>
  <c r="P130" i="20"/>
  <c r="F121" i="20"/>
  <c r="E119" i="20"/>
  <c r="F91" i="20"/>
  <c r="E89" i="20"/>
  <c r="J26" i="20"/>
  <c r="E26" i="20"/>
  <c r="J94" i="20" s="1"/>
  <c r="J25" i="20"/>
  <c r="J23" i="20"/>
  <c r="E23" i="20"/>
  <c r="J123" i="20" s="1"/>
  <c r="J22" i="20"/>
  <c r="J20" i="20"/>
  <c r="E20" i="20"/>
  <c r="F124" i="20" s="1"/>
  <c r="J19" i="20"/>
  <c r="J17" i="20"/>
  <c r="E17" i="20"/>
  <c r="F93" i="20" s="1"/>
  <c r="J16" i="20"/>
  <c r="J14" i="20"/>
  <c r="J121" i="20" s="1"/>
  <c r="E7" i="20"/>
  <c r="E115" i="20"/>
  <c r="J39" i="19"/>
  <c r="J38" i="19"/>
  <c r="AY116" i="1" s="1"/>
  <c r="J37" i="19"/>
  <c r="AX116" i="1" s="1"/>
  <c r="BI225" i="19"/>
  <c r="BH225" i="19"/>
  <c r="BG225" i="19"/>
  <c r="BF225" i="19"/>
  <c r="T225" i="19"/>
  <c r="R225" i="19"/>
  <c r="P225" i="19"/>
  <c r="BI223" i="19"/>
  <c r="BH223" i="19"/>
  <c r="BG223" i="19"/>
  <c r="BF223" i="19"/>
  <c r="T223" i="19"/>
  <c r="R223" i="19"/>
  <c r="P223" i="19"/>
  <c r="BI221" i="19"/>
  <c r="BH221" i="19"/>
  <c r="BG221" i="19"/>
  <c r="BF221" i="19"/>
  <c r="T221" i="19"/>
  <c r="R221" i="19"/>
  <c r="P221" i="19"/>
  <c r="BI219" i="19"/>
  <c r="BH219" i="19"/>
  <c r="BG219" i="19"/>
  <c r="BF219" i="19"/>
  <c r="T219" i="19"/>
  <c r="R219" i="19"/>
  <c r="P219" i="19"/>
  <c r="BI217" i="19"/>
  <c r="BH217" i="19"/>
  <c r="BG217" i="19"/>
  <c r="BF217" i="19"/>
  <c r="T217" i="19"/>
  <c r="R217" i="19"/>
  <c r="P217" i="19"/>
  <c r="BI214" i="19"/>
  <c r="BH214" i="19"/>
  <c r="BG214" i="19"/>
  <c r="BF214" i="19"/>
  <c r="T214" i="19"/>
  <c r="T213" i="19"/>
  <c r="R214" i="19"/>
  <c r="R213" i="19" s="1"/>
  <c r="P214" i="19"/>
  <c r="P213" i="19" s="1"/>
  <c r="BI212" i="19"/>
  <c r="BH212" i="19"/>
  <c r="BG212" i="19"/>
  <c r="BF212" i="19"/>
  <c r="T212" i="19"/>
  <c r="R212" i="19"/>
  <c r="P212" i="19"/>
  <c r="BI211" i="19"/>
  <c r="BH211" i="19"/>
  <c r="BG211" i="19"/>
  <c r="BF211" i="19"/>
  <c r="T211" i="19"/>
  <c r="R211" i="19"/>
  <c r="P211" i="19"/>
  <c r="BI210" i="19"/>
  <c r="BH210" i="19"/>
  <c r="BG210" i="19"/>
  <c r="BF210" i="19"/>
  <c r="T210" i="19"/>
  <c r="R210" i="19"/>
  <c r="P210" i="19"/>
  <c r="BI209" i="19"/>
  <c r="BH209" i="19"/>
  <c r="BG209" i="19"/>
  <c r="BF209" i="19"/>
  <c r="T209" i="19"/>
  <c r="R209" i="19"/>
  <c r="P209" i="19"/>
  <c r="BI207" i="19"/>
  <c r="BH207" i="19"/>
  <c r="BG207" i="19"/>
  <c r="BF207" i="19"/>
  <c r="T207" i="19"/>
  <c r="R207" i="19"/>
  <c r="P207" i="19"/>
  <c r="BI205" i="19"/>
  <c r="BH205" i="19"/>
  <c r="BG205" i="19"/>
  <c r="BF205" i="19"/>
  <c r="T205" i="19"/>
  <c r="R205" i="19"/>
  <c r="P205" i="19"/>
  <c r="BI202" i="19"/>
  <c r="BH202" i="19"/>
  <c r="BG202" i="19"/>
  <c r="BF202" i="19"/>
  <c r="T202" i="19"/>
  <c r="R202" i="19"/>
  <c r="P202" i="19"/>
  <c r="BI199" i="19"/>
  <c r="BH199" i="19"/>
  <c r="BG199" i="19"/>
  <c r="BF199" i="19"/>
  <c r="T199" i="19"/>
  <c r="R199" i="19"/>
  <c r="P199" i="19"/>
  <c r="BI196" i="19"/>
  <c r="BH196" i="19"/>
  <c r="BG196" i="19"/>
  <c r="BF196" i="19"/>
  <c r="T196" i="19"/>
  <c r="R196" i="19"/>
  <c r="P196" i="19"/>
  <c r="BI193" i="19"/>
  <c r="BH193" i="19"/>
  <c r="BG193" i="19"/>
  <c r="BF193" i="19"/>
  <c r="T193" i="19"/>
  <c r="R193" i="19"/>
  <c r="P193" i="19"/>
  <c r="BI191" i="19"/>
  <c r="BH191" i="19"/>
  <c r="BG191" i="19"/>
  <c r="BF191" i="19"/>
  <c r="T191" i="19"/>
  <c r="R191" i="19"/>
  <c r="P191" i="19"/>
  <c r="BI189" i="19"/>
  <c r="BH189" i="19"/>
  <c r="BG189" i="19"/>
  <c r="BF189" i="19"/>
  <c r="T189" i="19"/>
  <c r="R189" i="19"/>
  <c r="P189" i="19"/>
  <c r="BI187" i="19"/>
  <c r="BH187" i="19"/>
  <c r="BG187" i="19"/>
  <c r="BF187" i="19"/>
  <c r="T187" i="19"/>
  <c r="R187" i="19"/>
  <c r="P187" i="19"/>
  <c r="BI185" i="19"/>
  <c r="BH185" i="19"/>
  <c r="BG185" i="19"/>
  <c r="BF185" i="19"/>
  <c r="T185" i="19"/>
  <c r="R185" i="19"/>
  <c r="P185" i="19"/>
  <c r="BI183" i="19"/>
  <c r="BH183" i="19"/>
  <c r="BG183" i="19"/>
  <c r="BF183" i="19"/>
  <c r="T183" i="19"/>
  <c r="R183" i="19"/>
  <c r="P183" i="19"/>
  <c r="BI182" i="19"/>
  <c r="BH182" i="19"/>
  <c r="BG182" i="19"/>
  <c r="BF182" i="19"/>
  <c r="T182" i="19"/>
  <c r="R182" i="19"/>
  <c r="P182" i="19"/>
  <c r="BI180" i="19"/>
  <c r="BH180" i="19"/>
  <c r="BG180" i="19"/>
  <c r="BF180" i="19"/>
  <c r="T180" i="19"/>
  <c r="R180" i="19"/>
  <c r="P180" i="19"/>
  <c r="BI178" i="19"/>
  <c r="BH178" i="19"/>
  <c r="BG178" i="19"/>
  <c r="BF178" i="19"/>
  <c r="T178" i="19"/>
  <c r="R178" i="19"/>
  <c r="P178" i="19"/>
  <c r="BI174" i="19"/>
  <c r="BH174" i="19"/>
  <c r="BG174" i="19"/>
  <c r="BF174" i="19"/>
  <c r="T174" i="19"/>
  <c r="R174" i="19"/>
  <c r="P174" i="19"/>
  <c r="BI171" i="19"/>
  <c r="BH171" i="19"/>
  <c r="BG171" i="19"/>
  <c r="BF171" i="19"/>
  <c r="T171" i="19"/>
  <c r="R171" i="19"/>
  <c r="P171" i="19"/>
  <c r="BI169" i="19"/>
  <c r="BH169" i="19"/>
  <c r="BG169" i="19"/>
  <c r="BF169" i="19"/>
  <c r="T169" i="19"/>
  <c r="R169" i="19"/>
  <c r="P169" i="19"/>
  <c r="BI167" i="19"/>
  <c r="BH167" i="19"/>
  <c r="BG167" i="19"/>
  <c r="BF167" i="19"/>
  <c r="T167" i="19"/>
  <c r="R167" i="19"/>
  <c r="P167" i="19"/>
  <c r="BI166" i="19"/>
  <c r="BH166" i="19"/>
  <c r="BG166" i="19"/>
  <c r="BF166" i="19"/>
  <c r="T166" i="19"/>
  <c r="R166" i="19"/>
  <c r="P166" i="19"/>
  <c r="BI164" i="19"/>
  <c r="BH164" i="19"/>
  <c r="BG164" i="19"/>
  <c r="BF164" i="19"/>
  <c r="T164" i="19"/>
  <c r="R164" i="19"/>
  <c r="P164" i="19"/>
  <c r="BI162" i="19"/>
  <c r="BH162" i="19"/>
  <c r="BG162" i="19"/>
  <c r="BF162" i="19"/>
  <c r="T162" i="19"/>
  <c r="R162" i="19"/>
  <c r="P162" i="19"/>
  <c r="BI160" i="19"/>
  <c r="BH160" i="19"/>
  <c r="BG160" i="19"/>
  <c r="BF160" i="19"/>
  <c r="T160" i="19"/>
  <c r="R160" i="19"/>
  <c r="P160" i="19"/>
  <c r="BI159" i="19"/>
  <c r="BH159" i="19"/>
  <c r="BG159" i="19"/>
  <c r="BF159" i="19"/>
  <c r="T159" i="19"/>
  <c r="R159" i="19"/>
  <c r="P159" i="19"/>
  <c r="BI157" i="19"/>
  <c r="BH157" i="19"/>
  <c r="BG157" i="19"/>
  <c r="BF157" i="19"/>
  <c r="T157" i="19"/>
  <c r="R157" i="19"/>
  <c r="P157" i="19"/>
  <c r="BI155" i="19"/>
  <c r="BH155" i="19"/>
  <c r="BG155" i="19"/>
  <c r="BF155" i="19"/>
  <c r="T155" i="19"/>
  <c r="R155" i="19"/>
  <c r="P155" i="19"/>
  <c r="BI153" i="19"/>
  <c r="BH153" i="19"/>
  <c r="BG153" i="19"/>
  <c r="BF153" i="19"/>
  <c r="T153" i="19"/>
  <c r="R153" i="19"/>
  <c r="P153" i="19"/>
  <c r="BI151" i="19"/>
  <c r="BH151" i="19"/>
  <c r="BG151" i="19"/>
  <c r="BF151" i="19"/>
  <c r="T151" i="19"/>
  <c r="R151" i="19"/>
  <c r="P151" i="19"/>
  <c r="BI149" i="19"/>
  <c r="BH149" i="19"/>
  <c r="BG149" i="19"/>
  <c r="BF149" i="19"/>
  <c r="T149" i="19"/>
  <c r="R149" i="19"/>
  <c r="P149" i="19"/>
  <c r="BI147" i="19"/>
  <c r="BH147" i="19"/>
  <c r="BG147" i="19"/>
  <c r="BF147" i="19"/>
  <c r="T147" i="19"/>
  <c r="R147" i="19"/>
  <c r="P147" i="19"/>
  <c r="BI145" i="19"/>
  <c r="BH145" i="19"/>
  <c r="BG145" i="19"/>
  <c r="BF145" i="19"/>
  <c r="T145" i="19"/>
  <c r="R145" i="19"/>
  <c r="P145" i="19"/>
  <c r="BI143" i="19"/>
  <c r="BH143" i="19"/>
  <c r="BG143" i="19"/>
  <c r="BF143" i="19"/>
  <c r="T143" i="19"/>
  <c r="R143" i="19"/>
  <c r="P143" i="19"/>
  <c r="BI141" i="19"/>
  <c r="BH141" i="19"/>
  <c r="BG141" i="19"/>
  <c r="BF141" i="19"/>
  <c r="T141" i="19"/>
  <c r="R141" i="19"/>
  <c r="P141" i="19"/>
  <c r="BI138" i="19"/>
  <c r="BH138" i="19"/>
  <c r="BG138" i="19"/>
  <c r="BF138" i="19"/>
  <c r="T138" i="19"/>
  <c r="R138" i="19"/>
  <c r="P138" i="19"/>
  <c r="BI136" i="19"/>
  <c r="BH136" i="19"/>
  <c r="BG136" i="19"/>
  <c r="BF136" i="19"/>
  <c r="T136" i="19"/>
  <c r="R136" i="19"/>
  <c r="P136" i="19"/>
  <c r="BI134" i="19"/>
  <c r="BH134" i="19"/>
  <c r="BG134" i="19"/>
  <c r="BF134" i="19"/>
  <c r="T134" i="19"/>
  <c r="R134" i="19"/>
  <c r="P134" i="19"/>
  <c r="BI133" i="19"/>
  <c r="BH133" i="19"/>
  <c r="BG133" i="19"/>
  <c r="BF133" i="19"/>
  <c r="T133" i="19"/>
  <c r="R133" i="19"/>
  <c r="P133" i="19"/>
  <c r="BI131" i="19"/>
  <c r="BH131" i="19"/>
  <c r="BG131" i="19"/>
  <c r="BF131" i="19"/>
  <c r="T131" i="19"/>
  <c r="R131" i="19"/>
  <c r="P131" i="19"/>
  <c r="F122" i="19"/>
  <c r="E120" i="19"/>
  <c r="F91" i="19"/>
  <c r="E89" i="19"/>
  <c r="J26" i="19"/>
  <c r="E26" i="19"/>
  <c r="J94" i="19" s="1"/>
  <c r="J25" i="19"/>
  <c r="J23" i="19"/>
  <c r="E23" i="19"/>
  <c r="J124" i="19"/>
  <c r="J22" i="19"/>
  <c r="J20" i="19"/>
  <c r="E20" i="19"/>
  <c r="F94" i="19" s="1"/>
  <c r="J19" i="19"/>
  <c r="J17" i="19"/>
  <c r="E17" i="19"/>
  <c r="F124" i="19"/>
  <c r="J16" i="19"/>
  <c r="J14" i="19"/>
  <c r="J91" i="19" s="1"/>
  <c r="E7" i="19"/>
  <c r="E116" i="19" s="1"/>
  <c r="J39" i="18"/>
  <c r="J38" i="18"/>
  <c r="AY114" i="1" s="1"/>
  <c r="J37" i="18"/>
  <c r="AX114" i="1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BI128" i="18"/>
  <c r="BH128" i="18"/>
  <c r="BG128" i="18"/>
  <c r="BF128" i="18"/>
  <c r="T128" i="18"/>
  <c r="R128" i="18"/>
  <c r="P128" i="18"/>
  <c r="BI127" i="18"/>
  <c r="BH127" i="18"/>
  <c r="BG127" i="18"/>
  <c r="BF127" i="18"/>
  <c r="T127" i="18"/>
  <c r="R127" i="18"/>
  <c r="P127" i="18"/>
  <c r="BI126" i="18"/>
  <c r="BH126" i="18"/>
  <c r="BG126" i="18"/>
  <c r="BF126" i="18"/>
  <c r="T126" i="18"/>
  <c r="R126" i="18"/>
  <c r="P126" i="18"/>
  <c r="BI125" i="18"/>
  <c r="BH125" i="18"/>
  <c r="BG125" i="18"/>
  <c r="BF125" i="18"/>
  <c r="T125" i="18"/>
  <c r="R125" i="18"/>
  <c r="P125" i="18"/>
  <c r="F116" i="18"/>
  <c r="E114" i="18"/>
  <c r="F91" i="18"/>
  <c r="E89" i="18"/>
  <c r="J26" i="18"/>
  <c r="E26" i="18"/>
  <c r="J119" i="18" s="1"/>
  <c r="J25" i="18"/>
  <c r="J23" i="18"/>
  <c r="E23" i="18"/>
  <c r="J118" i="18" s="1"/>
  <c r="J22" i="18"/>
  <c r="J20" i="18"/>
  <c r="E20" i="18"/>
  <c r="F94" i="18" s="1"/>
  <c r="J19" i="18"/>
  <c r="J17" i="18"/>
  <c r="E17" i="18"/>
  <c r="F93" i="18" s="1"/>
  <c r="J16" i="18"/>
  <c r="J14" i="18"/>
  <c r="J116" i="18" s="1"/>
  <c r="E7" i="18"/>
  <c r="E110" i="18"/>
  <c r="J39" i="17"/>
  <c r="J38" i="17"/>
  <c r="AY113" i="1" s="1"/>
  <c r="J37" i="17"/>
  <c r="AX113" i="1" s="1"/>
  <c r="BI121" i="17"/>
  <c r="F39" i="17" s="1"/>
  <c r="BD113" i="1" s="1"/>
  <c r="BH121" i="17"/>
  <c r="F38" i="17" s="1"/>
  <c r="BC113" i="1" s="1"/>
  <c r="BG121" i="17"/>
  <c r="BF121" i="17"/>
  <c r="T121" i="17"/>
  <c r="T120" i="17"/>
  <c r="R121" i="17"/>
  <c r="R120" i="17" s="1"/>
  <c r="P121" i="17"/>
  <c r="P120" i="17" s="1"/>
  <c r="AU113" i="1" s="1"/>
  <c r="F114" i="17"/>
  <c r="E112" i="17"/>
  <c r="F91" i="17"/>
  <c r="E89" i="17"/>
  <c r="J26" i="17"/>
  <c r="E26" i="17"/>
  <c r="J117" i="17" s="1"/>
  <c r="J25" i="17"/>
  <c r="J23" i="17"/>
  <c r="E23" i="17"/>
  <c r="J93" i="17" s="1"/>
  <c r="J22" i="17"/>
  <c r="J20" i="17"/>
  <c r="E20" i="17"/>
  <c r="F94" i="17" s="1"/>
  <c r="J19" i="17"/>
  <c r="J17" i="17"/>
  <c r="E17" i="17"/>
  <c r="F93" i="17" s="1"/>
  <c r="J16" i="17"/>
  <c r="J14" i="17"/>
  <c r="J91" i="17" s="1"/>
  <c r="E7" i="17"/>
  <c r="E108" i="17" s="1"/>
  <c r="J39" i="16"/>
  <c r="J38" i="16"/>
  <c r="J37" i="16"/>
  <c r="BI121" i="16"/>
  <c r="F39" i="16" s="1"/>
  <c r="BH121" i="16"/>
  <c r="BG121" i="16"/>
  <c r="BF121" i="16"/>
  <c r="T121" i="16"/>
  <c r="T120" i="16" s="1"/>
  <c r="R121" i="16"/>
  <c r="R120" i="16"/>
  <c r="P121" i="16"/>
  <c r="P120" i="16" s="1"/>
  <c r="F114" i="16"/>
  <c r="E112" i="16"/>
  <c r="F91" i="16"/>
  <c r="E89" i="16"/>
  <c r="J26" i="16"/>
  <c r="E26" i="16"/>
  <c r="J117" i="16" s="1"/>
  <c r="J25" i="16"/>
  <c r="J23" i="16"/>
  <c r="E23" i="16"/>
  <c r="J93" i="16" s="1"/>
  <c r="J22" i="16"/>
  <c r="J20" i="16"/>
  <c r="E20" i="16"/>
  <c r="F117" i="16" s="1"/>
  <c r="J19" i="16"/>
  <c r="J17" i="16"/>
  <c r="E17" i="16"/>
  <c r="F116" i="16" s="1"/>
  <c r="J16" i="16"/>
  <c r="J14" i="16"/>
  <c r="J91" i="16" s="1"/>
  <c r="E7" i="16"/>
  <c r="E108" i="16"/>
  <c r="J39" i="15"/>
  <c r="J38" i="15"/>
  <c r="J37" i="15"/>
  <c r="BI121" i="15"/>
  <c r="BH121" i="15"/>
  <c r="BG121" i="15"/>
  <c r="F37" i="15" s="1"/>
  <c r="BF121" i="15"/>
  <c r="T121" i="15"/>
  <c r="T120" i="15" s="1"/>
  <c r="R121" i="15"/>
  <c r="R120" i="15" s="1"/>
  <c r="P121" i="15"/>
  <c r="P120" i="15" s="1"/>
  <c r="F114" i="15"/>
  <c r="E112" i="15"/>
  <c r="F91" i="15"/>
  <c r="E89" i="15"/>
  <c r="J26" i="15"/>
  <c r="E26" i="15"/>
  <c r="J117" i="15" s="1"/>
  <c r="J25" i="15"/>
  <c r="J23" i="15"/>
  <c r="E23" i="15"/>
  <c r="J116" i="15" s="1"/>
  <c r="J22" i="15"/>
  <c r="J20" i="15"/>
  <c r="E20" i="15"/>
  <c r="F94" i="15" s="1"/>
  <c r="J19" i="15"/>
  <c r="J17" i="15"/>
  <c r="E17" i="15"/>
  <c r="F116" i="15" s="1"/>
  <c r="J16" i="15"/>
  <c r="J14" i="15"/>
  <c r="J114" i="15" s="1"/>
  <c r="E7" i="15"/>
  <c r="E85" i="15" s="1"/>
  <c r="J41" i="14"/>
  <c r="J40" i="14"/>
  <c r="J39" i="14"/>
  <c r="BI125" i="14"/>
  <c r="F41" i="14" s="1"/>
  <c r="BH125" i="14"/>
  <c r="F40" i="14" s="1"/>
  <c r="BG125" i="14"/>
  <c r="F39" i="14" s="1"/>
  <c r="BF125" i="14"/>
  <c r="T125" i="14"/>
  <c r="T124" i="14" s="1"/>
  <c r="R125" i="14"/>
  <c r="R124" i="14" s="1"/>
  <c r="P125" i="14"/>
  <c r="P124" i="14" s="1"/>
  <c r="F118" i="14"/>
  <c r="E116" i="14"/>
  <c r="F93" i="14"/>
  <c r="E91" i="14"/>
  <c r="J28" i="14"/>
  <c r="E28" i="14"/>
  <c r="J121" i="14" s="1"/>
  <c r="J27" i="14"/>
  <c r="J25" i="14"/>
  <c r="E25" i="14"/>
  <c r="J120" i="14" s="1"/>
  <c r="J24" i="14"/>
  <c r="J22" i="14"/>
  <c r="E22" i="14"/>
  <c r="F96" i="14" s="1"/>
  <c r="J21" i="14"/>
  <c r="J19" i="14"/>
  <c r="E19" i="14"/>
  <c r="F95" i="14" s="1"/>
  <c r="J18" i="14"/>
  <c r="J16" i="14"/>
  <c r="J118" i="14"/>
  <c r="E7" i="14"/>
  <c r="E110" i="14" s="1"/>
  <c r="J41" i="13"/>
  <c r="J40" i="13"/>
  <c r="J39" i="13"/>
  <c r="BI125" i="13"/>
  <c r="F41" i="13" s="1"/>
  <c r="BH125" i="13"/>
  <c r="BG125" i="13"/>
  <c r="BF125" i="13"/>
  <c r="J38" i="13" s="1"/>
  <c r="T125" i="13"/>
  <c r="T124" i="13" s="1"/>
  <c r="R125" i="13"/>
  <c r="R124" i="13" s="1"/>
  <c r="P125" i="13"/>
  <c r="P124" i="13" s="1"/>
  <c r="F118" i="13"/>
  <c r="E116" i="13"/>
  <c r="F93" i="13"/>
  <c r="E91" i="13"/>
  <c r="J28" i="13"/>
  <c r="E28" i="13"/>
  <c r="J121" i="13" s="1"/>
  <c r="J27" i="13"/>
  <c r="J25" i="13"/>
  <c r="E25" i="13"/>
  <c r="J95" i="13" s="1"/>
  <c r="J24" i="13"/>
  <c r="J22" i="13"/>
  <c r="E22" i="13"/>
  <c r="F121" i="13" s="1"/>
  <c r="J21" i="13"/>
  <c r="J19" i="13"/>
  <c r="E19" i="13"/>
  <c r="F95" i="13" s="1"/>
  <c r="J18" i="13"/>
  <c r="J16" i="13"/>
  <c r="J118" i="13" s="1"/>
  <c r="E7" i="13"/>
  <c r="E85" i="13"/>
  <c r="J41" i="12"/>
  <c r="J40" i="12"/>
  <c r="J39" i="12"/>
  <c r="BI125" i="12"/>
  <c r="F41" i="12" s="1"/>
  <c r="BH125" i="12"/>
  <c r="BG125" i="12"/>
  <c r="F39" i="12" s="1"/>
  <c r="BF125" i="12"/>
  <c r="J38" i="12" s="1"/>
  <c r="T125" i="12"/>
  <c r="T124" i="12" s="1"/>
  <c r="R125" i="12"/>
  <c r="R124" i="12" s="1"/>
  <c r="P125" i="12"/>
  <c r="P124" i="12" s="1"/>
  <c r="F118" i="12"/>
  <c r="E116" i="12"/>
  <c r="F93" i="12"/>
  <c r="E91" i="12"/>
  <c r="J28" i="12"/>
  <c r="E28" i="12"/>
  <c r="J96" i="12" s="1"/>
  <c r="J27" i="12"/>
  <c r="J25" i="12"/>
  <c r="E25" i="12"/>
  <c r="J120" i="12" s="1"/>
  <c r="J24" i="12"/>
  <c r="J22" i="12"/>
  <c r="E22" i="12"/>
  <c r="F121" i="12" s="1"/>
  <c r="J21" i="12"/>
  <c r="J19" i="12"/>
  <c r="E19" i="12"/>
  <c r="F120" i="12" s="1"/>
  <c r="J18" i="12"/>
  <c r="J16" i="12"/>
  <c r="J93" i="12"/>
  <c r="E7" i="12"/>
  <c r="E110" i="12"/>
  <c r="J41" i="11"/>
  <c r="J40" i="11"/>
  <c r="J39" i="11"/>
  <c r="BI125" i="11"/>
  <c r="F41" i="11" s="1"/>
  <c r="BH125" i="11"/>
  <c r="F40" i="11" s="1"/>
  <c r="BG125" i="11"/>
  <c r="F39" i="11" s="1"/>
  <c r="BF125" i="11"/>
  <c r="T125" i="11"/>
  <c r="T124" i="11" s="1"/>
  <c r="R125" i="11"/>
  <c r="R124" i="11" s="1"/>
  <c r="P125" i="11"/>
  <c r="P124" i="11" s="1"/>
  <c r="F118" i="11"/>
  <c r="E116" i="11"/>
  <c r="F93" i="11"/>
  <c r="E91" i="11"/>
  <c r="J28" i="11"/>
  <c r="E28" i="11"/>
  <c r="J121" i="11" s="1"/>
  <c r="J27" i="11"/>
  <c r="J25" i="11"/>
  <c r="E25" i="11"/>
  <c r="J120" i="11" s="1"/>
  <c r="J24" i="11"/>
  <c r="J22" i="11"/>
  <c r="E22" i="11"/>
  <c r="F121" i="11" s="1"/>
  <c r="J21" i="11"/>
  <c r="J19" i="11"/>
  <c r="E19" i="11"/>
  <c r="F120" i="11" s="1"/>
  <c r="J18" i="11"/>
  <c r="J16" i="11"/>
  <c r="J93" i="11" s="1"/>
  <c r="E7" i="11"/>
  <c r="E110" i="11"/>
  <c r="J39" i="10"/>
  <c r="J38" i="10"/>
  <c r="AY105" i="1" s="1"/>
  <c r="J37" i="10"/>
  <c r="AX105" i="1" s="1"/>
  <c r="BI121" i="10"/>
  <c r="F39" i="10" s="1"/>
  <c r="BD105" i="1" s="1"/>
  <c r="BH121" i="10"/>
  <c r="F38" i="10" s="1"/>
  <c r="BC105" i="1" s="1"/>
  <c r="BG121" i="10"/>
  <c r="F37" i="10" s="1"/>
  <c r="BF121" i="10"/>
  <c r="T121" i="10"/>
  <c r="T120" i="10" s="1"/>
  <c r="R121" i="10"/>
  <c r="R120" i="10" s="1"/>
  <c r="P121" i="10"/>
  <c r="P120" i="10" s="1"/>
  <c r="AU105" i="1" s="1"/>
  <c r="F114" i="10"/>
  <c r="E112" i="10"/>
  <c r="F91" i="10"/>
  <c r="E89" i="10"/>
  <c r="J26" i="10"/>
  <c r="E26" i="10"/>
  <c r="J117" i="10" s="1"/>
  <c r="J25" i="10"/>
  <c r="J23" i="10"/>
  <c r="E23" i="10"/>
  <c r="J116" i="10" s="1"/>
  <c r="J22" i="10"/>
  <c r="J20" i="10"/>
  <c r="E20" i="10"/>
  <c r="F94" i="10" s="1"/>
  <c r="J19" i="10"/>
  <c r="J17" i="10"/>
  <c r="E17" i="10"/>
  <c r="F116" i="10" s="1"/>
  <c r="J16" i="10"/>
  <c r="J14" i="10"/>
  <c r="J114" i="10"/>
  <c r="E7" i="10"/>
  <c r="E108" i="10" s="1"/>
  <c r="J41" i="9"/>
  <c r="J40" i="9"/>
  <c r="AY104" i="1" s="1"/>
  <c r="J39" i="9"/>
  <c r="AX104" i="1" s="1"/>
  <c r="BI125" i="9"/>
  <c r="F41" i="9" s="1"/>
  <c r="BD104" i="1" s="1"/>
  <c r="BH125" i="9"/>
  <c r="BG125" i="9"/>
  <c r="F39" i="9" s="1"/>
  <c r="BB104" i="1" s="1"/>
  <c r="BF125" i="9"/>
  <c r="T125" i="9"/>
  <c r="T124" i="9" s="1"/>
  <c r="R125" i="9"/>
  <c r="R124" i="9" s="1"/>
  <c r="P125" i="9"/>
  <c r="P124" i="9" s="1"/>
  <c r="AU104" i="1"/>
  <c r="F118" i="9"/>
  <c r="E116" i="9"/>
  <c r="F93" i="9"/>
  <c r="E91" i="9"/>
  <c r="J28" i="9"/>
  <c r="E28" i="9"/>
  <c r="J121" i="9" s="1"/>
  <c r="J27" i="9"/>
  <c r="J25" i="9"/>
  <c r="E25" i="9"/>
  <c r="J120" i="9" s="1"/>
  <c r="J24" i="9"/>
  <c r="J22" i="9"/>
  <c r="E22" i="9"/>
  <c r="F96" i="9" s="1"/>
  <c r="J21" i="9"/>
  <c r="J19" i="9"/>
  <c r="E19" i="9"/>
  <c r="F120" i="9" s="1"/>
  <c r="J18" i="9"/>
  <c r="J16" i="9"/>
  <c r="J118" i="9"/>
  <c r="E7" i="9"/>
  <c r="E110" i="9" s="1"/>
  <c r="J41" i="8"/>
  <c r="J40" i="8"/>
  <c r="AY103" i="1" s="1"/>
  <c r="J39" i="8"/>
  <c r="AX103" i="1" s="1"/>
  <c r="BI125" i="8"/>
  <c r="F41" i="8" s="1"/>
  <c r="BD103" i="1" s="1"/>
  <c r="BH125" i="8"/>
  <c r="BG125" i="8"/>
  <c r="F39" i="8" s="1"/>
  <c r="BB103" i="1" s="1"/>
  <c r="BF125" i="8"/>
  <c r="J38" i="8" s="1"/>
  <c r="AW103" i="1" s="1"/>
  <c r="T125" i="8"/>
  <c r="T124" i="8" s="1"/>
  <c r="R125" i="8"/>
  <c r="R124" i="8" s="1"/>
  <c r="P125" i="8"/>
  <c r="P124" i="8" s="1"/>
  <c r="AU103" i="1" s="1"/>
  <c r="F118" i="8"/>
  <c r="E116" i="8"/>
  <c r="F93" i="8"/>
  <c r="E91" i="8"/>
  <c r="J28" i="8"/>
  <c r="E28" i="8"/>
  <c r="J96" i="8" s="1"/>
  <c r="J27" i="8"/>
  <c r="J25" i="8"/>
  <c r="E25" i="8"/>
  <c r="J120" i="8" s="1"/>
  <c r="J24" i="8"/>
  <c r="J22" i="8"/>
  <c r="E22" i="8"/>
  <c r="F96" i="8" s="1"/>
  <c r="J21" i="8"/>
  <c r="J19" i="8"/>
  <c r="E19" i="8"/>
  <c r="F120" i="8" s="1"/>
  <c r="J18" i="8"/>
  <c r="J16" i="8"/>
  <c r="J118" i="8"/>
  <c r="E7" i="8"/>
  <c r="E85" i="8"/>
  <c r="J39" i="7"/>
  <c r="J38" i="7"/>
  <c r="AY101" i="1" s="1"/>
  <c r="J37" i="7"/>
  <c r="AX101" i="1" s="1"/>
  <c r="BI121" i="7"/>
  <c r="F39" i="7" s="1"/>
  <c r="BH121" i="7"/>
  <c r="BG121" i="7"/>
  <c r="F37" i="7" s="1"/>
  <c r="BB101" i="1" s="1"/>
  <c r="BF121" i="7"/>
  <c r="T121" i="7"/>
  <c r="T120" i="7" s="1"/>
  <c r="R121" i="7"/>
  <c r="R120" i="7" s="1"/>
  <c r="P121" i="7"/>
  <c r="P120" i="7" s="1"/>
  <c r="AU101" i="1" s="1"/>
  <c r="F114" i="7"/>
  <c r="E112" i="7"/>
  <c r="F91" i="7"/>
  <c r="E89" i="7"/>
  <c r="J26" i="7"/>
  <c r="E26" i="7"/>
  <c r="J117" i="7" s="1"/>
  <c r="J25" i="7"/>
  <c r="J23" i="7"/>
  <c r="E23" i="7"/>
  <c r="J93" i="7" s="1"/>
  <c r="J22" i="7"/>
  <c r="J20" i="7"/>
  <c r="E20" i="7"/>
  <c r="F94" i="7" s="1"/>
  <c r="J19" i="7"/>
  <c r="J17" i="7"/>
  <c r="E17" i="7"/>
  <c r="F93" i="7" s="1"/>
  <c r="J16" i="7"/>
  <c r="J14" i="7"/>
  <c r="J114" i="7" s="1"/>
  <c r="E7" i="7"/>
  <c r="E85" i="7" s="1"/>
  <c r="J39" i="6"/>
  <c r="J38" i="6"/>
  <c r="AY100" i="1" s="1"/>
  <c r="J37" i="6"/>
  <c r="AX100" i="1" s="1"/>
  <c r="BI121" i="6"/>
  <c r="F39" i="6" s="1"/>
  <c r="BD100" i="1" s="1"/>
  <c r="BH121" i="6"/>
  <c r="BG121" i="6"/>
  <c r="BF121" i="6"/>
  <c r="T121" i="6"/>
  <c r="T120" i="6" s="1"/>
  <c r="R121" i="6"/>
  <c r="R120" i="6" s="1"/>
  <c r="P121" i="6"/>
  <c r="P120" i="6" s="1"/>
  <c r="AU100" i="1" s="1"/>
  <c r="F114" i="6"/>
  <c r="E112" i="6"/>
  <c r="F91" i="6"/>
  <c r="E89" i="6"/>
  <c r="J26" i="6"/>
  <c r="E26" i="6"/>
  <c r="J117" i="6" s="1"/>
  <c r="J25" i="6"/>
  <c r="J23" i="6"/>
  <c r="E23" i="6"/>
  <c r="J116" i="6" s="1"/>
  <c r="J22" i="6"/>
  <c r="J20" i="6"/>
  <c r="E20" i="6"/>
  <c r="F117" i="6" s="1"/>
  <c r="J19" i="6"/>
  <c r="J17" i="6"/>
  <c r="E17" i="6"/>
  <c r="F93" i="6" s="1"/>
  <c r="J16" i="6"/>
  <c r="J14" i="6"/>
  <c r="J114" i="6" s="1"/>
  <c r="E7" i="6"/>
  <c r="E108" i="6"/>
  <c r="J39" i="5"/>
  <c r="J38" i="5"/>
  <c r="AY99" i="1" s="1"/>
  <c r="J37" i="5"/>
  <c r="AX99" i="1" s="1"/>
  <c r="BI121" i="5"/>
  <c r="BH121" i="5"/>
  <c r="BG121" i="5"/>
  <c r="BF121" i="5"/>
  <c r="T121" i="5"/>
  <c r="T120" i="5" s="1"/>
  <c r="R121" i="5"/>
  <c r="R120" i="5" s="1"/>
  <c r="P121" i="5"/>
  <c r="P120" i="5" s="1"/>
  <c r="AU99" i="1" s="1"/>
  <c r="F114" i="5"/>
  <c r="E112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117" i="5" s="1"/>
  <c r="J19" i="5"/>
  <c r="J17" i="5"/>
  <c r="E17" i="5"/>
  <c r="F116" i="5" s="1"/>
  <c r="J16" i="5"/>
  <c r="J14" i="5"/>
  <c r="J114" i="5" s="1"/>
  <c r="E7" i="5"/>
  <c r="E85" i="5"/>
  <c r="J39" i="4"/>
  <c r="J38" i="4"/>
  <c r="AY98" i="1" s="1"/>
  <c r="J37" i="4"/>
  <c r="AX98" i="1" s="1"/>
  <c r="BI762" i="4"/>
  <c r="BH762" i="4"/>
  <c r="BG762" i="4"/>
  <c r="BF762" i="4"/>
  <c r="T762" i="4"/>
  <c r="R762" i="4"/>
  <c r="P762" i="4"/>
  <c r="BI761" i="4"/>
  <c r="BH761" i="4"/>
  <c r="BG761" i="4"/>
  <c r="BF761" i="4"/>
  <c r="T761" i="4"/>
  <c r="R761" i="4"/>
  <c r="P761" i="4"/>
  <c r="BI758" i="4"/>
  <c r="BH758" i="4"/>
  <c r="BG758" i="4"/>
  <c r="BF758" i="4"/>
  <c r="T758" i="4"/>
  <c r="R758" i="4"/>
  <c r="P758" i="4"/>
  <c r="BI756" i="4"/>
  <c r="BH756" i="4"/>
  <c r="BG756" i="4"/>
  <c r="BF756" i="4"/>
  <c r="T756" i="4"/>
  <c r="R756" i="4"/>
  <c r="P756" i="4"/>
  <c r="BI755" i="4"/>
  <c r="BH755" i="4"/>
  <c r="BG755" i="4"/>
  <c r="BF755" i="4"/>
  <c r="T755" i="4"/>
  <c r="R755" i="4"/>
  <c r="P755" i="4"/>
  <c r="BI750" i="4"/>
  <c r="BH750" i="4"/>
  <c r="BG750" i="4"/>
  <c r="BF750" i="4"/>
  <c r="T750" i="4"/>
  <c r="R750" i="4"/>
  <c r="P750" i="4"/>
  <c r="BI748" i="4"/>
  <c r="BH748" i="4"/>
  <c r="BG748" i="4"/>
  <c r="BF748" i="4"/>
  <c r="T748" i="4"/>
  <c r="R748" i="4"/>
  <c r="P748" i="4"/>
  <c r="BI743" i="4"/>
  <c r="BH743" i="4"/>
  <c r="BG743" i="4"/>
  <c r="BF743" i="4"/>
  <c r="T743" i="4"/>
  <c r="R743" i="4"/>
  <c r="P743" i="4"/>
  <c r="BI740" i="4"/>
  <c r="BH740" i="4"/>
  <c r="BG740" i="4"/>
  <c r="BF740" i="4"/>
  <c r="T740" i="4"/>
  <c r="R740" i="4"/>
  <c r="P740" i="4"/>
  <c r="BI738" i="4"/>
  <c r="BH738" i="4"/>
  <c r="BG738" i="4"/>
  <c r="BF738" i="4"/>
  <c r="T738" i="4"/>
  <c r="R738" i="4"/>
  <c r="P738" i="4"/>
  <c r="BI736" i="4"/>
  <c r="BH736" i="4"/>
  <c r="BG736" i="4"/>
  <c r="BF736" i="4"/>
  <c r="T736" i="4"/>
  <c r="R736" i="4"/>
  <c r="P736" i="4"/>
  <c r="BI734" i="4"/>
  <c r="BH734" i="4"/>
  <c r="BG734" i="4"/>
  <c r="BF734" i="4"/>
  <c r="T734" i="4"/>
  <c r="R734" i="4"/>
  <c r="P734" i="4"/>
  <c r="BI732" i="4"/>
  <c r="BH732" i="4"/>
  <c r="BG732" i="4"/>
  <c r="BF732" i="4"/>
  <c r="T732" i="4"/>
  <c r="R732" i="4"/>
  <c r="P732" i="4"/>
  <c r="BI730" i="4"/>
  <c r="BH730" i="4"/>
  <c r="BG730" i="4"/>
  <c r="BF730" i="4"/>
  <c r="T730" i="4"/>
  <c r="R730" i="4"/>
  <c r="P730" i="4"/>
  <c r="BI728" i="4"/>
  <c r="BH728" i="4"/>
  <c r="BG728" i="4"/>
  <c r="BF728" i="4"/>
  <c r="T728" i="4"/>
  <c r="R728" i="4"/>
  <c r="P728" i="4"/>
  <c r="BI726" i="4"/>
  <c r="BH726" i="4"/>
  <c r="BG726" i="4"/>
  <c r="BF726" i="4"/>
  <c r="T726" i="4"/>
  <c r="R726" i="4"/>
  <c r="P726" i="4"/>
  <c r="BI724" i="4"/>
  <c r="BH724" i="4"/>
  <c r="BG724" i="4"/>
  <c r="BF724" i="4"/>
  <c r="T724" i="4"/>
  <c r="R724" i="4"/>
  <c r="P724" i="4"/>
  <c r="BI722" i="4"/>
  <c r="BH722" i="4"/>
  <c r="BG722" i="4"/>
  <c r="BF722" i="4"/>
  <c r="T722" i="4"/>
  <c r="R722" i="4"/>
  <c r="P722" i="4"/>
  <c r="BI720" i="4"/>
  <c r="BH720" i="4"/>
  <c r="BG720" i="4"/>
  <c r="BF720" i="4"/>
  <c r="T720" i="4"/>
  <c r="R720" i="4"/>
  <c r="P720" i="4"/>
  <c r="BI718" i="4"/>
  <c r="BH718" i="4"/>
  <c r="BG718" i="4"/>
  <c r="BF718" i="4"/>
  <c r="T718" i="4"/>
  <c r="R718" i="4"/>
  <c r="P718" i="4"/>
  <c r="BI716" i="4"/>
  <c r="BH716" i="4"/>
  <c r="BG716" i="4"/>
  <c r="BF716" i="4"/>
  <c r="T716" i="4"/>
  <c r="R716" i="4"/>
  <c r="P716" i="4"/>
  <c r="BI714" i="4"/>
  <c r="BH714" i="4"/>
  <c r="BG714" i="4"/>
  <c r="BF714" i="4"/>
  <c r="T714" i="4"/>
  <c r="R714" i="4"/>
  <c r="P714" i="4"/>
  <c r="BI712" i="4"/>
  <c r="BH712" i="4"/>
  <c r="BG712" i="4"/>
  <c r="BF712" i="4"/>
  <c r="T712" i="4"/>
  <c r="R712" i="4"/>
  <c r="P712" i="4"/>
  <c r="BI711" i="4"/>
  <c r="BH711" i="4"/>
  <c r="BG711" i="4"/>
  <c r="BF711" i="4"/>
  <c r="T711" i="4"/>
  <c r="R711" i="4"/>
  <c r="P711" i="4"/>
  <c r="BI710" i="4"/>
  <c r="BH710" i="4"/>
  <c r="BG710" i="4"/>
  <c r="BF710" i="4"/>
  <c r="T710" i="4"/>
  <c r="R710" i="4"/>
  <c r="P710" i="4"/>
  <c r="BI709" i="4"/>
  <c r="BH709" i="4"/>
  <c r="BG709" i="4"/>
  <c r="BF709" i="4"/>
  <c r="T709" i="4"/>
  <c r="R709" i="4"/>
  <c r="P709" i="4"/>
  <c r="BI707" i="4"/>
  <c r="BH707" i="4"/>
  <c r="BG707" i="4"/>
  <c r="BF707" i="4"/>
  <c r="T707" i="4"/>
  <c r="R707" i="4"/>
  <c r="P707" i="4"/>
  <c r="BI705" i="4"/>
  <c r="BH705" i="4"/>
  <c r="BG705" i="4"/>
  <c r="BF705" i="4"/>
  <c r="T705" i="4"/>
  <c r="R705" i="4"/>
  <c r="P705" i="4"/>
  <c r="BI703" i="4"/>
  <c r="BH703" i="4"/>
  <c r="BG703" i="4"/>
  <c r="BF703" i="4"/>
  <c r="T703" i="4"/>
  <c r="R703" i="4"/>
  <c r="P703" i="4"/>
  <c r="BI702" i="4"/>
  <c r="BH702" i="4"/>
  <c r="BG702" i="4"/>
  <c r="BF702" i="4"/>
  <c r="T702" i="4"/>
  <c r="R702" i="4"/>
  <c r="P702" i="4"/>
  <c r="BI700" i="4"/>
  <c r="BH700" i="4"/>
  <c r="BG700" i="4"/>
  <c r="BF700" i="4"/>
  <c r="T700" i="4"/>
  <c r="R700" i="4"/>
  <c r="P700" i="4"/>
  <c r="BI698" i="4"/>
  <c r="BH698" i="4"/>
  <c r="BG698" i="4"/>
  <c r="BF698" i="4"/>
  <c r="T698" i="4"/>
  <c r="R698" i="4"/>
  <c r="P698" i="4"/>
  <c r="BI696" i="4"/>
  <c r="BH696" i="4"/>
  <c r="BG696" i="4"/>
  <c r="BF696" i="4"/>
  <c r="T696" i="4"/>
  <c r="R696" i="4"/>
  <c r="P696" i="4"/>
  <c r="BI694" i="4"/>
  <c r="BH694" i="4"/>
  <c r="BG694" i="4"/>
  <c r="BF694" i="4"/>
  <c r="T694" i="4"/>
  <c r="R694" i="4"/>
  <c r="P694" i="4"/>
  <c r="BI682" i="4"/>
  <c r="BH682" i="4"/>
  <c r="BG682" i="4"/>
  <c r="BF682" i="4"/>
  <c r="T682" i="4"/>
  <c r="R682" i="4"/>
  <c r="P682" i="4"/>
  <c r="BI680" i="4"/>
  <c r="BH680" i="4"/>
  <c r="BG680" i="4"/>
  <c r="BF680" i="4"/>
  <c r="T680" i="4"/>
  <c r="R680" i="4"/>
  <c r="P680" i="4"/>
  <c r="BI678" i="4"/>
  <c r="BH678" i="4"/>
  <c r="BG678" i="4"/>
  <c r="BF678" i="4"/>
  <c r="T678" i="4"/>
  <c r="R678" i="4"/>
  <c r="P678" i="4"/>
  <c r="BI675" i="4"/>
  <c r="BH675" i="4"/>
  <c r="BG675" i="4"/>
  <c r="BF675" i="4"/>
  <c r="T675" i="4"/>
  <c r="R675" i="4"/>
  <c r="P675" i="4"/>
  <c r="BI672" i="4"/>
  <c r="BH672" i="4"/>
  <c r="BG672" i="4"/>
  <c r="BF672" i="4"/>
  <c r="T672" i="4"/>
  <c r="R672" i="4"/>
  <c r="P672" i="4"/>
  <c r="BI669" i="4"/>
  <c r="BH669" i="4"/>
  <c r="BG669" i="4"/>
  <c r="BF669" i="4"/>
  <c r="T669" i="4"/>
  <c r="R669" i="4"/>
  <c r="P669" i="4"/>
  <c r="BI667" i="4"/>
  <c r="BH667" i="4"/>
  <c r="BG667" i="4"/>
  <c r="BF667" i="4"/>
  <c r="T667" i="4"/>
  <c r="R667" i="4"/>
  <c r="P667" i="4"/>
  <c r="BI665" i="4"/>
  <c r="BH665" i="4"/>
  <c r="BG665" i="4"/>
  <c r="BF665" i="4"/>
  <c r="T665" i="4"/>
  <c r="R665" i="4"/>
  <c r="P665" i="4"/>
  <c r="BI663" i="4"/>
  <c r="BH663" i="4"/>
  <c r="BG663" i="4"/>
  <c r="BF663" i="4"/>
  <c r="T663" i="4"/>
  <c r="R663" i="4"/>
  <c r="P663" i="4"/>
  <c r="BI661" i="4"/>
  <c r="BH661" i="4"/>
  <c r="BG661" i="4"/>
  <c r="BF661" i="4"/>
  <c r="T661" i="4"/>
  <c r="R661" i="4"/>
  <c r="P661" i="4"/>
  <c r="BI659" i="4"/>
  <c r="BH659" i="4"/>
  <c r="BG659" i="4"/>
  <c r="BF659" i="4"/>
  <c r="T659" i="4"/>
  <c r="R659" i="4"/>
  <c r="P659" i="4"/>
  <c r="BI657" i="4"/>
  <c r="BH657" i="4"/>
  <c r="BG657" i="4"/>
  <c r="BF657" i="4"/>
  <c r="T657" i="4"/>
  <c r="R657" i="4"/>
  <c r="P657" i="4"/>
  <c r="BI655" i="4"/>
  <c r="BH655" i="4"/>
  <c r="BG655" i="4"/>
  <c r="BF655" i="4"/>
  <c r="T655" i="4"/>
  <c r="R655" i="4"/>
  <c r="P655" i="4"/>
  <c r="BI653" i="4"/>
  <c r="BH653" i="4"/>
  <c r="BG653" i="4"/>
  <c r="BF653" i="4"/>
  <c r="T653" i="4"/>
  <c r="R653" i="4"/>
  <c r="P653" i="4"/>
  <c r="BI649" i="4"/>
  <c r="BH649" i="4"/>
  <c r="BG649" i="4"/>
  <c r="BF649" i="4"/>
  <c r="T649" i="4"/>
  <c r="R649" i="4"/>
  <c r="P649" i="4"/>
  <c r="BI648" i="4"/>
  <c r="BH648" i="4"/>
  <c r="BG648" i="4"/>
  <c r="BF648" i="4"/>
  <c r="T648" i="4"/>
  <c r="R648" i="4"/>
  <c r="P648" i="4"/>
  <c r="BI646" i="4"/>
  <c r="BH646" i="4"/>
  <c r="BG646" i="4"/>
  <c r="BF646" i="4"/>
  <c r="T646" i="4"/>
  <c r="R646" i="4"/>
  <c r="P646" i="4"/>
  <c r="BI644" i="4"/>
  <c r="BH644" i="4"/>
  <c r="BG644" i="4"/>
  <c r="BF644" i="4"/>
  <c r="T644" i="4"/>
  <c r="R644" i="4"/>
  <c r="P644" i="4"/>
  <c r="BI642" i="4"/>
  <c r="BH642" i="4"/>
  <c r="BG642" i="4"/>
  <c r="BF642" i="4"/>
  <c r="T642" i="4"/>
  <c r="R642" i="4"/>
  <c r="P642" i="4"/>
  <c r="BI640" i="4"/>
  <c r="BH640" i="4"/>
  <c r="BG640" i="4"/>
  <c r="BF640" i="4"/>
  <c r="T640" i="4"/>
  <c r="R640" i="4"/>
  <c r="P640" i="4"/>
  <c r="BI638" i="4"/>
  <c r="BH638" i="4"/>
  <c r="BG638" i="4"/>
  <c r="BF638" i="4"/>
  <c r="T638" i="4"/>
  <c r="R638" i="4"/>
  <c r="P638" i="4"/>
  <c r="BI636" i="4"/>
  <c r="BH636" i="4"/>
  <c r="BG636" i="4"/>
  <c r="BF636" i="4"/>
  <c r="T636" i="4"/>
  <c r="R636" i="4"/>
  <c r="P636" i="4"/>
  <c r="BI634" i="4"/>
  <c r="BH634" i="4"/>
  <c r="BG634" i="4"/>
  <c r="BF634" i="4"/>
  <c r="T634" i="4"/>
  <c r="R634" i="4"/>
  <c r="P634" i="4"/>
  <c r="BI632" i="4"/>
  <c r="BH632" i="4"/>
  <c r="BG632" i="4"/>
  <c r="BF632" i="4"/>
  <c r="T632" i="4"/>
  <c r="R632" i="4"/>
  <c r="P632" i="4"/>
  <c r="BI630" i="4"/>
  <c r="BH630" i="4"/>
  <c r="BG630" i="4"/>
  <c r="BF630" i="4"/>
  <c r="T630" i="4"/>
  <c r="R630" i="4"/>
  <c r="P630" i="4"/>
  <c r="BI628" i="4"/>
  <c r="BH628" i="4"/>
  <c r="BG628" i="4"/>
  <c r="BF628" i="4"/>
  <c r="T628" i="4"/>
  <c r="R628" i="4"/>
  <c r="P628" i="4"/>
  <c r="BI626" i="4"/>
  <c r="BH626" i="4"/>
  <c r="BG626" i="4"/>
  <c r="BF626" i="4"/>
  <c r="T626" i="4"/>
  <c r="R626" i="4"/>
  <c r="P626" i="4"/>
  <c r="BI624" i="4"/>
  <c r="BH624" i="4"/>
  <c r="BG624" i="4"/>
  <c r="BF624" i="4"/>
  <c r="T624" i="4"/>
  <c r="R624" i="4"/>
  <c r="P624" i="4"/>
  <c r="BI622" i="4"/>
  <c r="BH622" i="4"/>
  <c r="BG622" i="4"/>
  <c r="BF622" i="4"/>
  <c r="T622" i="4"/>
  <c r="R622" i="4"/>
  <c r="P622" i="4"/>
  <c r="BI620" i="4"/>
  <c r="BH620" i="4"/>
  <c r="BG620" i="4"/>
  <c r="BF620" i="4"/>
  <c r="T620" i="4"/>
  <c r="R620" i="4"/>
  <c r="P620" i="4"/>
  <c r="BI619" i="4"/>
  <c r="BH619" i="4"/>
  <c r="BG619" i="4"/>
  <c r="BF619" i="4"/>
  <c r="T619" i="4"/>
  <c r="R619" i="4"/>
  <c r="P619" i="4"/>
  <c r="BI617" i="4"/>
  <c r="BH617" i="4"/>
  <c r="BG617" i="4"/>
  <c r="BF617" i="4"/>
  <c r="T617" i="4"/>
  <c r="R617" i="4"/>
  <c r="P617" i="4"/>
  <c r="BI615" i="4"/>
  <c r="BH615" i="4"/>
  <c r="BG615" i="4"/>
  <c r="BF615" i="4"/>
  <c r="T615" i="4"/>
  <c r="R615" i="4"/>
  <c r="P615" i="4"/>
  <c r="BI613" i="4"/>
  <c r="BH613" i="4"/>
  <c r="BG613" i="4"/>
  <c r="BF613" i="4"/>
  <c r="T613" i="4"/>
  <c r="R613" i="4"/>
  <c r="P613" i="4"/>
  <c r="BI611" i="4"/>
  <c r="BH611" i="4"/>
  <c r="BG611" i="4"/>
  <c r="BF611" i="4"/>
  <c r="T611" i="4"/>
  <c r="R611" i="4"/>
  <c r="P611" i="4"/>
  <c r="BI609" i="4"/>
  <c r="BH609" i="4"/>
  <c r="BG609" i="4"/>
  <c r="BF609" i="4"/>
  <c r="T609" i="4"/>
  <c r="R609" i="4"/>
  <c r="P609" i="4"/>
  <c r="BI607" i="4"/>
  <c r="BH607" i="4"/>
  <c r="BG607" i="4"/>
  <c r="BF607" i="4"/>
  <c r="T607" i="4"/>
  <c r="R607" i="4"/>
  <c r="P607" i="4"/>
  <c r="BI604" i="4"/>
  <c r="BH604" i="4"/>
  <c r="BG604" i="4"/>
  <c r="BF604" i="4"/>
  <c r="T604" i="4"/>
  <c r="R604" i="4"/>
  <c r="P604" i="4"/>
  <c r="BI602" i="4"/>
  <c r="BH602" i="4"/>
  <c r="BG602" i="4"/>
  <c r="BF602" i="4"/>
  <c r="T602" i="4"/>
  <c r="R602" i="4"/>
  <c r="P602" i="4"/>
  <c r="BI600" i="4"/>
  <c r="BH600" i="4"/>
  <c r="BG600" i="4"/>
  <c r="BF600" i="4"/>
  <c r="T600" i="4"/>
  <c r="R600" i="4"/>
  <c r="P600" i="4"/>
  <c r="BI598" i="4"/>
  <c r="BH598" i="4"/>
  <c r="BG598" i="4"/>
  <c r="BF598" i="4"/>
  <c r="T598" i="4"/>
  <c r="R598" i="4"/>
  <c r="P598" i="4"/>
  <c r="BI596" i="4"/>
  <c r="BH596" i="4"/>
  <c r="BG596" i="4"/>
  <c r="BF596" i="4"/>
  <c r="T596" i="4"/>
  <c r="R596" i="4"/>
  <c r="P596" i="4"/>
  <c r="BI594" i="4"/>
  <c r="BH594" i="4"/>
  <c r="BG594" i="4"/>
  <c r="BF594" i="4"/>
  <c r="T594" i="4"/>
  <c r="R594" i="4"/>
  <c r="P594" i="4"/>
  <c r="BI592" i="4"/>
  <c r="BH592" i="4"/>
  <c r="BG592" i="4"/>
  <c r="BF592" i="4"/>
  <c r="T592" i="4"/>
  <c r="R592" i="4"/>
  <c r="P592" i="4"/>
  <c r="BI590" i="4"/>
  <c r="BH590" i="4"/>
  <c r="BG590" i="4"/>
  <c r="BF590" i="4"/>
  <c r="T590" i="4"/>
  <c r="R590" i="4"/>
  <c r="P590" i="4"/>
  <c r="BI588" i="4"/>
  <c r="BH588" i="4"/>
  <c r="BG588" i="4"/>
  <c r="BF588" i="4"/>
  <c r="T588" i="4"/>
  <c r="R588" i="4"/>
  <c r="P588" i="4"/>
  <c r="BI586" i="4"/>
  <c r="BH586" i="4"/>
  <c r="BG586" i="4"/>
  <c r="BF586" i="4"/>
  <c r="T586" i="4"/>
  <c r="R586" i="4"/>
  <c r="P586" i="4"/>
  <c r="BI585" i="4"/>
  <c r="BH585" i="4"/>
  <c r="BG585" i="4"/>
  <c r="BF585" i="4"/>
  <c r="T585" i="4"/>
  <c r="R585" i="4"/>
  <c r="P585" i="4"/>
  <c r="BI583" i="4"/>
  <c r="BH583" i="4"/>
  <c r="BG583" i="4"/>
  <c r="BF583" i="4"/>
  <c r="T583" i="4"/>
  <c r="R583" i="4"/>
  <c r="P583" i="4"/>
  <c r="BI575" i="4"/>
  <c r="BH575" i="4"/>
  <c r="BG575" i="4"/>
  <c r="BF575" i="4"/>
  <c r="T575" i="4"/>
  <c r="R575" i="4"/>
  <c r="P575" i="4"/>
  <c r="BI569" i="4"/>
  <c r="BH569" i="4"/>
  <c r="BG569" i="4"/>
  <c r="BF569" i="4"/>
  <c r="T569" i="4"/>
  <c r="R569" i="4"/>
  <c r="P569" i="4"/>
  <c r="BI568" i="4"/>
  <c r="BH568" i="4"/>
  <c r="BG568" i="4"/>
  <c r="BF568" i="4"/>
  <c r="T568" i="4"/>
  <c r="R568" i="4"/>
  <c r="P568" i="4"/>
  <c r="BI566" i="4"/>
  <c r="BH566" i="4"/>
  <c r="BG566" i="4"/>
  <c r="BF566" i="4"/>
  <c r="T566" i="4"/>
  <c r="R566" i="4"/>
  <c r="P566" i="4"/>
  <c r="BI564" i="4"/>
  <c r="BH564" i="4"/>
  <c r="BG564" i="4"/>
  <c r="BF564" i="4"/>
  <c r="T564" i="4"/>
  <c r="R564" i="4"/>
  <c r="P564" i="4"/>
  <c r="BI556" i="4"/>
  <c r="BH556" i="4"/>
  <c r="BG556" i="4"/>
  <c r="BF556" i="4"/>
  <c r="T556" i="4"/>
  <c r="R556" i="4"/>
  <c r="P556" i="4"/>
  <c r="BI547" i="4"/>
  <c r="BH547" i="4"/>
  <c r="BG547" i="4"/>
  <c r="BF547" i="4"/>
  <c r="T547" i="4"/>
  <c r="R547" i="4"/>
  <c r="P547" i="4"/>
  <c r="BI545" i="4"/>
  <c r="BH545" i="4"/>
  <c r="BG545" i="4"/>
  <c r="BF545" i="4"/>
  <c r="T545" i="4"/>
  <c r="R545" i="4"/>
  <c r="P545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5" i="4"/>
  <c r="BH535" i="4"/>
  <c r="BG535" i="4"/>
  <c r="BF535" i="4"/>
  <c r="T535" i="4"/>
  <c r="R535" i="4"/>
  <c r="P535" i="4"/>
  <c r="BI534" i="4"/>
  <c r="BH534" i="4"/>
  <c r="BG534" i="4"/>
  <c r="BF534" i="4"/>
  <c r="T534" i="4"/>
  <c r="R534" i="4"/>
  <c r="P534" i="4"/>
  <c r="BI533" i="4"/>
  <c r="BH533" i="4"/>
  <c r="BG533" i="4"/>
  <c r="BF533" i="4"/>
  <c r="T533" i="4"/>
  <c r="R533" i="4"/>
  <c r="P533" i="4"/>
  <c r="BI529" i="4"/>
  <c r="BH529" i="4"/>
  <c r="BG529" i="4"/>
  <c r="BF529" i="4"/>
  <c r="T529" i="4"/>
  <c r="R529" i="4"/>
  <c r="P529" i="4"/>
  <c r="BI527" i="4"/>
  <c r="BH527" i="4"/>
  <c r="BG527" i="4"/>
  <c r="BF527" i="4"/>
  <c r="T527" i="4"/>
  <c r="R527" i="4"/>
  <c r="P527" i="4"/>
  <c r="BI525" i="4"/>
  <c r="BH525" i="4"/>
  <c r="BG525" i="4"/>
  <c r="BF525" i="4"/>
  <c r="T525" i="4"/>
  <c r="R525" i="4"/>
  <c r="P525" i="4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16" i="4"/>
  <c r="BH516" i="4"/>
  <c r="BG516" i="4"/>
  <c r="BF516" i="4"/>
  <c r="T516" i="4"/>
  <c r="R516" i="4"/>
  <c r="P516" i="4"/>
  <c r="BI515" i="4"/>
  <c r="BH515" i="4"/>
  <c r="BG515" i="4"/>
  <c r="BF515" i="4"/>
  <c r="T515" i="4"/>
  <c r="R515" i="4"/>
  <c r="P515" i="4"/>
  <c r="BI513" i="4"/>
  <c r="BH513" i="4"/>
  <c r="BG513" i="4"/>
  <c r="BF513" i="4"/>
  <c r="T513" i="4"/>
  <c r="R513" i="4"/>
  <c r="P513" i="4"/>
  <c r="BI512" i="4"/>
  <c r="BH512" i="4"/>
  <c r="BG512" i="4"/>
  <c r="BF512" i="4"/>
  <c r="T512" i="4"/>
  <c r="R512" i="4"/>
  <c r="P512" i="4"/>
  <c r="BI511" i="4"/>
  <c r="BH511" i="4"/>
  <c r="BG511" i="4"/>
  <c r="BF511" i="4"/>
  <c r="T511" i="4"/>
  <c r="R511" i="4"/>
  <c r="P511" i="4"/>
  <c r="BI510" i="4"/>
  <c r="BH510" i="4"/>
  <c r="BG510" i="4"/>
  <c r="BF510" i="4"/>
  <c r="T510" i="4"/>
  <c r="R510" i="4"/>
  <c r="P510" i="4"/>
  <c r="BI506" i="4"/>
  <c r="BH506" i="4"/>
  <c r="BG506" i="4"/>
  <c r="BF506" i="4"/>
  <c r="T506" i="4"/>
  <c r="R506" i="4"/>
  <c r="P506" i="4"/>
  <c r="BI504" i="4"/>
  <c r="BH504" i="4"/>
  <c r="BG504" i="4"/>
  <c r="BF504" i="4"/>
  <c r="T504" i="4"/>
  <c r="R504" i="4"/>
  <c r="P504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6" i="4"/>
  <c r="BH496" i="4"/>
  <c r="BG496" i="4"/>
  <c r="BF496" i="4"/>
  <c r="T496" i="4"/>
  <c r="R496" i="4"/>
  <c r="P496" i="4"/>
  <c r="BI495" i="4"/>
  <c r="BH495" i="4"/>
  <c r="BG495" i="4"/>
  <c r="BF495" i="4"/>
  <c r="T495" i="4"/>
  <c r="R495" i="4"/>
  <c r="P495" i="4"/>
  <c r="BI493" i="4"/>
  <c r="BH493" i="4"/>
  <c r="BG493" i="4"/>
  <c r="BF493" i="4"/>
  <c r="T493" i="4"/>
  <c r="R493" i="4"/>
  <c r="P493" i="4"/>
  <c r="BI489" i="4"/>
  <c r="BH489" i="4"/>
  <c r="BG489" i="4"/>
  <c r="BF489" i="4"/>
  <c r="T489" i="4"/>
  <c r="R489" i="4"/>
  <c r="P489" i="4"/>
  <c r="BI483" i="4"/>
  <c r="BH483" i="4"/>
  <c r="BG483" i="4"/>
  <c r="BF483" i="4"/>
  <c r="T483" i="4"/>
  <c r="R483" i="4"/>
  <c r="P483" i="4"/>
  <c r="BI482" i="4"/>
  <c r="BH482" i="4"/>
  <c r="BG482" i="4"/>
  <c r="BF482" i="4"/>
  <c r="T482" i="4"/>
  <c r="R482" i="4"/>
  <c r="P482" i="4"/>
  <c r="BI480" i="4"/>
  <c r="BH480" i="4"/>
  <c r="BG480" i="4"/>
  <c r="BF480" i="4"/>
  <c r="T480" i="4"/>
  <c r="R480" i="4"/>
  <c r="P480" i="4"/>
  <c r="BI479" i="4"/>
  <c r="BH479" i="4"/>
  <c r="BG479" i="4"/>
  <c r="BF479" i="4"/>
  <c r="T479" i="4"/>
  <c r="R479" i="4"/>
  <c r="P479" i="4"/>
  <c r="BI477" i="4"/>
  <c r="BH477" i="4"/>
  <c r="BG477" i="4"/>
  <c r="BF477" i="4"/>
  <c r="T477" i="4"/>
  <c r="R477" i="4"/>
  <c r="P477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9" i="4"/>
  <c r="BH459" i="4"/>
  <c r="BG459" i="4"/>
  <c r="BF459" i="4"/>
  <c r="T459" i="4"/>
  <c r="R459" i="4"/>
  <c r="P459" i="4"/>
  <c r="BI457" i="4"/>
  <c r="BH457" i="4"/>
  <c r="BG457" i="4"/>
  <c r="BF457" i="4"/>
  <c r="T457" i="4"/>
  <c r="R457" i="4"/>
  <c r="P457" i="4"/>
  <c r="BI455" i="4"/>
  <c r="BH455" i="4"/>
  <c r="BG455" i="4"/>
  <c r="BF455" i="4"/>
  <c r="T455" i="4"/>
  <c r="R455" i="4"/>
  <c r="P455" i="4"/>
  <c r="BI453" i="4"/>
  <c r="BH453" i="4"/>
  <c r="BG453" i="4"/>
  <c r="BF453" i="4"/>
  <c r="T453" i="4"/>
  <c r="R453" i="4"/>
  <c r="P453" i="4"/>
  <c r="BI451" i="4"/>
  <c r="BH451" i="4"/>
  <c r="BG451" i="4"/>
  <c r="BF451" i="4"/>
  <c r="T451" i="4"/>
  <c r="R451" i="4"/>
  <c r="P451" i="4"/>
  <c r="BI450" i="4"/>
  <c r="BH450" i="4"/>
  <c r="BG450" i="4"/>
  <c r="BF450" i="4"/>
  <c r="T450" i="4"/>
  <c r="R450" i="4"/>
  <c r="P450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4" i="4"/>
  <c r="BH414" i="4"/>
  <c r="BG414" i="4"/>
  <c r="BF414" i="4"/>
  <c r="T414" i="4"/>
  <c r="R414" i="4"/>
  <c r="P414" i="4"/>
  <c r="BI409" i="4"/>
  <c r="BH409" i="4"/>
  <c r="BG409" i="4"/>
  <c r="BF409" i="4"/>
  <c r="T409" i="4"/>
  <c r="R409" i="4"/>
  <c r="P409" i="4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R399" i="4"/>
  <c r="P399" i="4"/>
  <c r="BI396" i="4"/>
  <c r="BH396" i="4"/>
  <c r="BG396" i="4"/>
  <c r="BF396" i="4"/>
  <c r="T396" i="4"/>
  <c r="R396" i="4"/>
  <c r="P396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T353" i="4" s="1"/>
  <c r="R354" i="4"/>
  <c r="R353" i="4" s="1"/>
  <c r="P354" i="4"/>
  <c r="P353" i="4"/>
  <c r="BI351" i="4"/>
  <c r="BH351" i="4"/>
  <c r="BG351" i="4"/>
  <c r="BF351" i="4"/>
  <c r="T351" i="4"/>
  <c r="R351" i="4"/>
  <c r="P351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7" i="4"/>
  <c r="BH337" i="4"/>
  <c r="BG337" i="4"/>
  <c r="BF337" i="4"/>
  <c r="T337" i="4"/>
  <c r="R337" i="4"/>
  <c r="P337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2" i="4"/>
  <c r="BH292" i="4"/>
  <c r="BG292" i="4"/>
  <c r="BF292" i="4"/>
  <c r="T292" i="4"/>
  <c r="R292" i="4"/>
  <c r="P292" i="4"/>
  <c r="BI287" i="4"/>
  <c r="BH287" i="4"/>
  <c r="BG287" i="4"/>
  <c r="BF287" i="4"/>
  <c r="T287" i="4"/>
  <c r="R287" i="4"/>
  <c r="P287" i="4"/>
  <c r="BI282" i="4"/>
  <c r="BH282" i="4"/>
  <c r="BG282" i="4"/>
  <c r="BF282" i="4"/>
  <c r="T282" i="4"/>
  <c r="R282" i="4"/>
  <c r="P282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F137" i="4"/>
  <c r="E135" i="4"/>
  <c r="F91" i="4"/>
  <c r="E89" i="4"/>
  <c r="J26" i="4"/>
  <c r="E26" i="4"/>
  <c r="J140" i="4" s="1"/>
  <c r="J25" i="4"/>
  <c r="J23" i="4"/>
  <c r="E23" i="4"/>
  <c r="J139" i="4"/>
  <c r="J22" i="4"/>
  <c r="J20" i="4"/>
  <c r="E20" i="4"/>
  <c r="F94" i="4" s="1"/>
  <c r="J19" i="4"/>
  <c r="J17" i="4"/>
  <c r="E17" i="4"/>
  <c r="F139" i="4" s="1"/>
  <c r="J16" i="4"/>
  <c r="J14" i="4"/>
  <c r="J91" i="4" s="1"/>
  <c r="E7" i="4"/>
  <c r="E131" i="4" s="1"/>
  <c r="J39" i="3"/>
  <c r="J38" i="3"/>
  <c r="AY97" i="1"/>
  <c r="J37" i="3"/>
  <c r="AX97" i="1" s="1"/>
  <c r="BI267" i="3"/>
  <c r="BH267" i="3"/>
  <c r="BG267" i="3"/>
  <c r="BF267" i="3"/>
  <c r="T267" i="3"/>
  <c r="T266" i="3"/>
  <c r="R267" i="3"/>
  <c r="R266" i="3" s="1"/>
  <c r="P267" i="3"/>
  <c r="P266" i="3"/>
  <c r="BI264" i="3"/>
  <c r="BH264" i="3"/>
  <c r="BG264" i="3"/>
  <c r="BF264" i="3"/>
  <c r="T264" i="3"/>
  <c r="T263" i="3"/>
  <c r="R264" i="3"/>
  <c r="R263" i="3"/>
  <c r="P264" i="3"/>
  <c r="P263" i="3" s="1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T218" i="3" s="1"/>
  <c r="R219" i="3"/>
  <c r="P219" i="3"/>
  <c r="BI214" i="3"/>
  <c r="BH214" i="3"/>
  <c r="BG214" i="3"/>
  <c r="BF214" i="3"/>
  <c r="T214" i="3"/>
  <c r="T213" i="3" s="1"/>
  <c r="R214" i="3"/>
  <c r="R213" i="3" s="1"/>
  <c r="P214" i="3"/>
  <c r="P213" i="3" s="1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T206" i="3" s="1"/>
  <c r="R207" i="3"/>
  <c r="R206" i="3" s="1"/>
  <c r="P207" i="3"/>
  <c r="P206" i="3" s="1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T191" i="3" s="1"/>
  <c r="R192" i="3"/>
  <c r="R191" i="3" s="1"/>
  <c r="P192" i="3"/>
  <c r="P191" i="3"/>
  <c r="BI189" i="3"/>
  <c r="BH189" i="3"/>
  <c r="BG189" i="3"/>
  <c r="BF189" i="3"/>
  <c r="T189" i="3"/>
  <c r="T188" i="3" s="1"/>
  <c r="R189" i="3"/>
  <c r="R188" i="3" s="1"/>
  <c r="P189" i="3"/>
  <c r="P188" i="3" s="1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F130" i="3"/>
  <c r="E128" i="3"/>
  <c r="F91" i="3"/>
  <c r="E89" i="3"/>
  <c r="J26" i="3"/>
  <c r="E26" i="3"/>
  <c r="J94" i="3" s="1"/>
  <c r="J25" i="3"/>
  <c r="J23" i="3"/>
  <c r="E23" i="3"/>
  <c r="J132" i="3" s="1"/>
  <c r="J22" i="3"/>
  <c r="J20" i="3"/>
  <c r="E20" i="3"/>
  <c r="F94" i="3" s="1"/>
  <c r="J19" i="3"/>
  <c r="J17" i="3"/>
  <c r="E17" i="3"/>
  <c r="F132" i="3" s="1"/>
  <c r="J16" i="3"/>
  <c r="J14" i="3"/>
  <c r="J91" i="3" s="1"/>
  <c r="E7" i="3"/>
  <c r="E124" i="3" s="1"/>
  <c r="J37" i="2"/>
  <c r="J36" i="2"/>
  <c r="AY95" i="1" s="1"/>
  <c r="J35" i="2"/>
  <c r="AX95" i="1" s="1"/>
  <c r="BI219" i="2"/>
  <c r="BH219" i="2"/>
  <c r="BG219" i="2"/>
  <c r="BF219" i="2"/>
  <c r="T219" i="2"/>
  <c r="T218" i="2" s="1"/>
  <c r="T217" i="2"/>
  <c r="R219" i="2"/>
  <c r="R218" i="2" s="1"/>
  <c r="R217" i="2" s="1"/>
  <c r="P219" i="2"/>
  <c r="P218" i="2" s="1"/>
  <c r="P217" i="2" s="1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89" i="2" s="1"/>
  <c r="E7" i="2"/>
  <c r="E112" i="2" s="1"/>
  <c r="L90" i="1"/>
  <c r="AM90" i="1"/>
  <c r="AM89" i="1"/>
  <c r="L89" i="1"/>
  <c r="AM87" i="1"/>
  <c r="L87" i="1"/>
  <c r="L85" i="1"/>
  <c r="L84" i="1"/>
  <c r="BK166" i="2"/>
  <c r="BK156" i="2"/>
  <c r="J175" i="2"/>
  <c r="AS119" i="1"/>
  <c r="BK213" i="2"/>
  <c r="J198" i="2"/>
  <c r="BK172" i="2"/>
  <c r="J131" i="2"/>
  <c r="J181" i="2"/>
  <c r="J143" i="2"/>
  <c r="J219" i="2"/>
  <c r="BK207" i="2"/>
  <c r="BK181" i="2"/>
  <c r="AS102" i="1"/>
  <c r="J181" i="3"/>
  <c r="J250" i="3"/>
  <c r="J257" i="3"/>
  <c r="BK139" i="3"/>
  <c r="BK211" i="3"/>
  <c r="BK174" i="3"/>
  <c r="J252" i="3"/>
  <c r="BK199" i="3"/>
  <c r="J139" i="3"/>
  <c r="J192" i="3"/>
  <c r="J147" i="3"/>
  <c r="BK181" i="3"/>
  <c r="J264" i="3"/>
  <c r="BK192" i="3"/>
  <c r="BK736" i="4"/>
  <c r="J678" i="4"/>
  <c r="BK642" i="4"/>
  <c r="BK594" i="4"/>
  <c r="J539" i="4"/>
  <c r="BK479" i="4"/>
  <c r="BK399" i="4"/>
  <c r="BK347" i="4"/>
  <c r="J265" i="4"/>
  <c r="BK244" i="4"/>
  <c r="BK726" i="4"/>
  <c r="J672" i="4"/>
  <c r="J638" i="4"/>
  <c r="J613" i="4"/>
  <c r="BK523" i="4"/>
  <c r="BK463" i="4"/>
  <c r="J364" i="4"/>
  <c r="J315" i="4"/>
  <c r="BK252" i="4"/>
  <c r="J211" i="4"/>
  <c r="BK709" i="4"/>
  <c r="J648" i="4"/>
  <c r="BK613" i="4"/>
  <c r="BK521" i="4"/>
  <c r="J431" i="4"/>
  <c r="J345" i="4"/>
  <c r="BK207" i="4"/>
  <c r="J164" i="4"/>
  <c r="J743" i="4"/>
  <c r="BK700" i="4"/>
  <c r="J659" i="4"/>
  <c r="BK628" i="4"/>
  <c r="J568" i="4"/>
  <c r="J534" i="4"/>
  <c r="J475" i="4"/>
  <c r="BK433" i="4"/>
  <c r="BK362" i="4"/>
  <c r="J328" i="4"/>
  <c r="J274" i="4"/>
  <c r="BK215" i="4"/>
  <c r="J148" i="4"/>
  <c r="BK661" i="4"/>
  <c r="BK607" i="4"/>
  <c r="J566" i="4"/>
  <c r="J473" i="4"/>
  <c r="BK429" i="4"/>
  <c r="J369" i="4"/>
  <c r="BK334" i="4"/>
  <c r="J240" i="4"/>
  <c r="BK750" i="4"/>
  <c r="BK682" i="4"/>
  <c r="BK575" i="4"/>
  <c r="J453" i="4"/>
  <c r="J380" i="4"/>
  <c r="J307" i="4"/>
  <c r="BK255" i="4"/>
  <c r="J188" i="4"/>
  <c r="J740" i="4"/>
  <c r="BK678" i="4"/>
  <c r="BK620" i="4"/>
  <c r="J545" i="4"/>
  <c r="J489" i="4"/>
  <c r="J443" i="4"/>
  <c r="J409" i="4"/>
  <c r="BK307" i="4"/>
  <c r="BK216" i="4"/>
  <c r="BK182" i="4"/>
  <c r="BK164" i="4"/>
  <c r="J761" i="4"/>
  <c r="BK743" i="4"/>
  <c r="J680" i="4"/>
  <c r="BK535" i="4"/>
  <c r="J502" i="4"/>
  <c r="BK475" i="4"/>
  <c r="J447" i="4"/>
  <c r="J366" i="4"/>
  <c r="J322" i="4"/>
  <c r="J268" i="4"/>
  <c r="BK201" i="4"/>
  <c r="BK148" i="4"/>
  <c r="F37" i="5"/>
  <c r="BB99" i="1" s="1"/>
  <c r="J36" i="6"/>
  <c r="AW100" i="1" s="1"/>
  <c r="BK125" i="8"/>
  <c r="BK125" i="11"/>
  <c r="BK121" i="15"/>
  <c r="F38" i="15"/>
  <c r="BK121" i="16"/>
  <c r="J121" i="17"/>
  <c r="J128" i="18"/>
  <c r="J127" i="18"/>
  <c r="BK211" i="19"/>
  <c r="BK149" i="19"/>
  <c r="J155" i="19"/>
  <c r="BK219" i="19"/>
  <c r="BK191" i="19"/>
  <c r="BK214" i="19"/>
  <c r="J182" i="19"/>
  <c r="BK136" i="19"/>
  <c r="J162" i="19"/>
  <c r="BK134" i="19"/>
  <c r="BK196" i="19"/>
  <c r="J151" i="19"/>
  <c r="J211" i="19"/>
  <c r="BK157" i="19"/>
  <c r="J212" i="19"/>
  <c r="J157" i="19"/>
  <c r="J133" i="20"/>
  <c r="J149" i="20"/>
  <c r="J143" i="20"/>
  <c r="BK135" i="20"/>
  <c r="BK143" i="20"/>
  <c r="J137" i="20"/>
  <c r="BK132" i="20"/>
  <c r="BK130" i="20"/>
  <c r="J130" i="21"/>
  <c r="J142" i="21"/>
  <c r="BK141" i="21"/>
  <c r="J147" i="21"/>
  <c r="BK139" i="21"/>
  <c r="J348" i="22"/>
  <c r="J281" i="22"/>
  <c r="J260" i="22"/>
  <c r="J202" i="22"/>
  <c r="J282" i="22"/>
  <c r="BK221" i="22"/>
  <c r="BK181" i="22"/>
  <c r="BK321" i="22"/>
  <c r="J158" i="22"/>
  <c r="J367" i="22"/>
  <c r="BK347" i="22"/>
  <c r="J291" i="22"/>
  <c r="J261" i="22"/>
  <c r="BK150" i="22"/>
  <c r="BK166" i="23"/>
  <c r="J141" i="23"/>
  <c r="J158" i="23"/>
  <c r="J155" i="23"/>
  <c r="J132" i="23"/>
  <c r="BK162" i="23"/>
  <c r="BK136" i="23"/>
  <c r="BK154" i="23"/>
  <c r="BK132" i="23"/>
  <c r="J214" i="24"/>
  <c r="J165" i="24"/>
  <c r="BK184" i="24"/>
  <c r="J157" i="24"/>
  <c r="J139" i="24"/>
  <c r="J180" i="24"/>
  <c r="J135" i="24"/>
  <c r="J208" i="24"/>
  <c r="J125" i="25"/>
  <c r="BK117" i="26"/>
  <c r="J117" i="26"/>
  <c r="J117" i="27"/>
  <c r="F37" i="27"/>
  <c r="BD125" i="1" s="1"/>
  <c r="F36" i="28"/>
  <c r="BC126" i="1" s="1"/>
  <c r="F35" i="29"/>
  <c r="BB127" i="1" s="1"/>
  <c r="BK117" i="31"/>
  <c r="J117" i="32"/>
  <c r="J144" i="33"/>
  <c r="J142" i="33"/>
  <c r="J128" i="33"/>
  <c r="J137" i="33"/>
  <c r="BK173" i="2"/>
  <c r="BK133" i="2"/>
  <c r="BK158" i="2"/>
  <c r="BK196" i="2"/>
  <c r="J133" i="2"/>
  <c r="J207" i="2"/>
  <c r="BK200" i="2"/>
  <c r="J166" i="2"/>
  <c r="BK127" i="2"/>
  <c r="BK179" i="2"/>
  <c r="J137" i="2"/>
  <c r="J215" i="2"/>
  <c r="J203" i="2"/>
  <c r="BK161" i="3"/>
  <c r="J202" i="3"/>
  <c r="J245" i="3"/>
  <c r="J214" i="3"/>
  <c r="BK187" i="3"/>
  <c r="BK234" i="3"/>
  <c r="J204" i="3"/>
  <c r="J145" i="3"/>
  <c r="BK202" i="3"/>
  <c r="J172" i="3"/>
  <c r="J183" i="3"/>
  <c r="J219" i="3"/>
  <c r="BK179" i="3"/>
  <c r="BK730" i="4"/>
  <c r="J667" i="4"/>
  <c r="J634" i="4"/>
  <c r="BK588" i="4"/>
  <c r="BK513" i="4"/>
  <c r="J461" i="4"/>
  <c r="BK392" i="4"/>
  <c r="BK351" i="4"/>
  <c r="J263" i="4"/>
  <c r="J173" i="4"/>
  <c r="BK732" i="4"/>
  <c r="BK696" i="4"/>
  <c r="BK640" i="4"/>
  <c r="J620" i="4"/>
  <c r="J533" i="4"/>
  <c r="J477" i="4"/>
  <c r="BK427" i="4"/>
  <c r="BK330" i="4"/>
  <c r="J275" i="4"/>
  <c r="J230" i="4"/>
  <c r="BK162" i="4"/>
  <c r="BK675" i="4"/>
  <c r="BK630" i="4"/>
  <c r="J609" i="4"/>
  <c r="J506" i="4"/>
  <c r="BK419" i="4"/>
  <c r="J330" i="4"/>
  <c r="BK270" i="4"/>
  <c r="BK184" i="4"/>
  <c r="BK748" i="4"/>
  <c r="J712" i="4"/>
  <c r="J682" i="4"/>
  <c r="BK644" i="4"/>
  <c r="J586" i="4"/>
  <c r="J547" i="4"/>
  <c r="J516" i="4"/>
  <c r="BK450" i="4"/>
  <c r="J396" i="4"/>
  <c r="BK345" i="4"/>
  <c r="J309" i="4"/>
  <c r="BK266" i="4"/>
  <c r="BK197" i="4"/>
  <c r="BK703" i="4"/>
  <c r="J619" i="4"/>
  <c r="J594" i="4"/>
  <c r="J543" i="4"/>
  <c r="J471" i="4"/>
  <c r="BK409" i="4"/>
  <c r="BK364" i="4"/>
  <c r="BK287" i="4"/>
  <c r="BK230" i="4"/>
  <c r="J150" i="4"/>
  <c r="BK698" i="4"/>
  <c r="BK602" i="4"/>
  <c r="J523" i="4"/>
  <c r="J450" i="4"/>
  <c r="BK366" i="4"/>
  <c r="BK304" i="4"/>
  <c r="BK246" i="4"/>
  <c r="J199" i="4"/>
  <c r="BK146" i="4"/>
  <c r="BK707" i="4"/>
  <c r="J646" i="4"/>
  <c r="J535" i="4"/>
  <c r="J479" i="4"/>
  <c r="BK451" i="4"/>
  <c r="BK421" i="4"/>
  <c r="J313" i="4"/>
  <c r="J232" i="4"/>
  <c r="BK188" i="4"/>
  <c r="BK155" i="4"/>
  <c r="BK758" i="4"/>
  <c r="J732" i="4"/>
  <c r="BK672" i="4"/>
  <c r="J575" i="4"/>
  <c r="BK502" i="4"/>
  <c r="BK477" i="4"/>
  <c r="BK455" i="4"/>
  <c r="J392" i="4"/>
  <c r="J346" i="4"/>
  <c r="BK317" i="4"/>
  <c r="J255" i="4"/>
  <c r="BK173" i="4"/>
  <c r="J121" i="5"/>
  <c r="J121" i="6"/>
  <c r="F36" i="7"/>
  <c r="BA101" i="1" s="1"/>
  <c r="F40" i="8"/>
  <c r="BC103" i="1" s="1"/>
  <c r="J38" i="9"/>
  <c r="AW104" i="1" s="1"/>
  <c r="F40" i="13"/>
  <c r="J121" i="16"/>
  <c r="F37" i="16"/>
  <c r="F37" i="17"/>
  <c r="BB113" i="1" s="1"/>
  <c r="J126" i="18"/>
  <c r="BK130" i="18"/>
  <c r="BK178" i="19"/>
  <c r="BK183" i="19"/>
  <c r="BK223" i="19"/>
  <c r="J174" i="19"/>
  <c r="J178" i="19"/>
  <c r="J143" i="19"/>
  <c r="BK145" i="19"/>
  <c r="J183" i="19"/>
  <c r="BK131" i="19"/>
  <c r="J169" i="19"/>
  <c r="J223" i="19"/>
  <c r="BK185" i="19"/>
  <c r="J141" i="19"/>
  <c r="J175" i="20"/>
  <c r="BK173" i="20"/>
  <c r="BK141" i="20"/>
  <c r="J183" i="20"/>
  <c r="BK137" i="20"/>
  <c r="BK149" i="20"/>
  <c r="J154" i="20"/>
  <c r="J139" i="20"/>
  <c r="J137" i="21"/>
  <c r="BK125" i="21"/>
  <c r="BK130" i="21"/>
  <c r="BK127" i="21"/>
  <c r="J132" i="21"/>
  <c r="J128" i="21"/>
  <c r="BK132" i="21"/>
  <c r="J321" i="22"/>
  <c r="J271" i="22"/>
  <c r="BK312" i="22"/>
  <c r="J240" i="22"/>
  <c r="BK202" i="22"/>
  <c r="BK285" i="22"/>
  <c r="J233" i="22"/>
  <c r="J359" i="22"/>
  <c r="BK324" i="22"/>
  <c r="J273" i="22"/>
  <c r="BK169" i="22"/>
  <c r="J173" i="23"/>
  <c r="BK152" i="23"/>
  <c r="J163" i="23"/>
  <c r="BK139" i="23"/>
  <c r="J161" i="23"/>
  <c r="J175" i="23"/>
  <c r="J148" i="23"/>
  <c r="J166" i="23"/>
  <c r="BK134" i="23"/>
  <c r="BK180" i="24"/>
  <c r="J201" i="24"/>
  <c r="BK214" i="24"/>
  <c r="J179" i="24"/>
  <c r="BK139" i="24"/>
  <c r="BK151" i="24"/>
  <c r="BK179" i="24"/>
  <c r="BK166" i="24"/>
  <c r="J145" i="24"/>
  <c r="F37" i="25"/>
  <c r="BB123" i="1" s="1"/>
  <c r="F35" i="26"/>
  <c r="BB124" i="1" s="1"/>
  <c r="F35" i="27"/>
  <c r="BB125" i="1" s="1"/>
  <c r="J117" i="29"/>
  <c r="J117" i="30"/>
  <c r="F34" i="30"/>
  <c r="BA128" i="1"/>
  <c r="F37" i="31"/>
  <c r="BD129" i="1" s="1"/>
  <c r="F36" i="32"/>
  <c r="BC130" i="1" s="1"/>
  <c r="BK135" i="33"/>
  <c r="BK139" i="33"/>
  <c r="BK129" i="33"/>
  <c r="J140" i="33"/>
  <c r="J139" i="33"/>
  <c r="BK182" i="2"/>
  <c r="BK165" i="2"/>
  <c r="J125" i="2"/>
  <c r="J154" i="2"/>
  <c r="BK190" i="2"/>
  <c r="J158" i="2"/>
  <c r="BK209" i="2"/>
  <c r="BK201" i="2"/>
  <c r="BK177" i="2"/>
  <c r="BK137" i="2"/>
  <c r="J184" i="2"/>
  <c r="BK159" i="2"/>
  <c r="J129" i="2"/>
  <c r="J209" i="2"/>
  <c r="BK198" i="2"/>
  <c r="J127" i="2"/>
  <c r="J190" i="2"/>
  <c r="BK252" i="3"/>
  <c r="J180" i="3"/>
  <c r="J155" i="3"/>
  <c r="J254" i="3"/>
  <c r="BK143" i="3"/>
  <c r="BK223" i="3"/>
  <c r="J199" i="3"/>
  <c r="BK172" i="3"/>
  <c r="BK241" i="3"/>
  <c r="BK214" i="3"/>
  <c r="J160" i="3"/>
  <c r="J207" i="3"/>
  <c r="J185" i="3"/>
  <c r="BK257" i="3"/>
  <c r="BK149" i="3"/>
  <c r="BK228" i="3"/>
  <c r="BK180" i="3"/>
  <c r="J738" i="4"/>
  <c r="J703" i="4"/>
  <c r="J644" i="4"/>
  <c r="BK611" i="4"/>
  <c r="BK545" i="4"/>
  <c r="BK512" i="4"/>
  <c r="J435" i="4"/>
  <c r="BK386" i="4"/>
  <c r="J324" i="4"/>
  <c r="J299" i="4"/>
  <c r="BK180" i="4"/>
  <c r="BK740" i="4"/>
  <c r="J705" i="4"/>
  <c r="J653" i="4"/>
  <c r="BK622" i="4"/>
  <c r="BK583" i="4"/>
  <c r="BK504" i="4"/>
  <c r="BK453" i="4"/>
  <c r="J372" i="4"/>
  <c r="BK328" i="4"/>
  <c r="BK274" i="4"/>
  <c r="J169" i="4"/>
  <c r="BK718" i="4"/>
  <c r="BK659" i="4"/>
  <c r="J615" i="4"/>
  <c r="BK534" i="4"/>
  <c r="BK483" i="4"/>
  <c r="J402" i="4"/>
  <c r="BK338" i="4"/>
  <c r="J300" i="4"/>
  <c r="J201" i="4"/>
  <c r="BK154" i="4"/>
  <c r="BK738" i="4"/>
  <c r="BK710" i="4"/>
  <c r="BK646" i="4"/>
  <c r="J596" i="4"/>
  <c r="BK569" i="4"/>
  <c r="BK533" i="4"/>
  <c r="BK473" i="4"/>
  <c r="J437" i="4"/>
  <c r="J347" i="4"/>
  <c r="J326" i="4"/>
  <c r="BK271" i="4"/>
  <c r="BK205" i="4"/>
  <c r="J714" i="4"/>
  <c r="J657" i="4"/>
  <c r="BK615" i="4"/>
  <c r="J569" i="4"/>
  <c r="BK529" i="4"/>
  <c r="J455" i="4"/>
  <c r="J399" i="4"/>
  <c r="BK357" i="4"/>
  <c r="BK322" i="4"/>
  <c r="J266" i="4"/>
  <c r="BK199" i="4"/>
  <c r="BK712" i="4"/>
  <c r="J649" i="4"/>
  <c r="J541" i="4"/>
  <c r="BK457" i="4"/>
  <c r="J419" i="4"/>
  <c r="BK332" i="4"/>
  <c r="BK277" i="4"/>
  <c r="J216" i="4"/>
  <c r="J184" i="4"/>
  <c r="J724" i="4"/>
  <c r="BK694" i="4"/>
  <c r="J624" i="4"/>
  <c r="J592" i="4"/>
  <c r="J493" i="4"/>
  <c r="BK459" i="4"/>
  <c r="J423" i="4"/>
  <c r="J362" i="4"/>
  <c r="BK249" i="4"/>
  <c r="BK213" i="4"/>
  <c r="BK174" i="4"/>
  <c r="J154" i="4"/>
  <c r="J748" i="4"/>
  <c r="J700" i="4"/>
  <c r="BK590" i="4"/>
  <c r="J513" i="4"/>
  <c r="J500" i="4"/>
  <c r="BK465" i="4"/>
  <c r="BK441" i="4"/>
  <c r="J354" i="4"/>
  <c r="J332" i="4"/>
  <c r="BK263" i="4"/>
  <c r="BK193" i="4"/>
  <c r="BK121" i="5"/>
  <c r="BK121" i="6"/>
  <c r="F38" i="6"/>
  <c r="BC100" i="1" s="1"/>
  <c r="BD101" i="1"/>
  <c r="BK125" i="13"/>
  <c r="J125" i="14"/>
  <c r="F38" i="14"/>
  <c r="J125" i="18"/>
  <c r="BK125" i="18"/>
  <c r="J180" i="19"/>
  <c r="J185" i="19"/>
  <c r="BK138" i="19"/>
  <c r="J210" i="19"/>
  <c r="J136" i="19"/>
  <c r="J193" i="19"/>
  <c r="BK160" i="19"/>
  <c r="BK205" i="19"/>
  <c r="BK155" i="19"/>
  <c r="BK217" i="19"/>
  <c r="J187" i="19"/>
  <c r="J166" i="19"/>
  <c r="BK221" i="19"/>
  <c r="BK166" i="19"/>
  <c r="BK225" i="19"/>
  <c r="BK207" i="19"/>
  <c r="BK143" i="19"/>
  <c r="BK183" i="20"/>
  <c r="BK147" i="20"/>
  <c r="BK133" i="20"/>
  <c r="J153" i="20"/>
  <c r="BK165" i="20"/>
  <c r="BK153" i="20"/>
  <c r="J135" i="20"/>
  <c r="J147" i="20"/>
  <c r="BK138" i="21"/>
  <c r="BK154" i="21"/>
  <c r="BK156" i="21"/>
  <c r="J153" i="21"/>
  <c r="J143" i="21"/>
  <c r="J125" i="21"/>
  <c r="BK332" i="22"/>
  <c r="BK267" i="22"/>
  <c r="BK168" i="22"/>
  <c r="J241" i="22"/>
  <c r="J150" i="22"/>
  <c r="BK279" i="22"/>
  <c r="J232" i="22"/>
  <c r="J203" i="22"/>
  <c r="J340" i="22"/>
  <c r="BK269" i="22"/>
  <c r="J137" i="22"/>
  <c r="J363" i="22"/>
  <c r="J342" i="22"/>
  <c r="J290" i="22"/>
  <c r="BK212" i="22"/>
  <c r="BK179" i="23"/>
  <c r="BK157" i="23"/>
  <c r="J139" i="23"/>
  <c r="BK161" i="23"/>
  <c r="J168" i="23"/>
  <c r="BK155" i="23"/>
  <c r="BK173" i="23"/>
  <c r="J156" i="23"/>
  <c r="BK175" i="23"/>
  <c r="BK146" i="23"/>
  <c r="BK141" i="23"/>
  <c r="J137" i="24"/>
  <c r="J191" i="24"/>
  <c r="BK201" i="24"/>
  <c r="J173" i="24"/>
  <c r="BK173" i="24"/>
  <c r="J213" i="24"/>
  <c r="J206" i="24"/>
  <c r="BK165" i="24"/>
  <c r="BK157" i="24"/>
  <c r="BK125" i="25"/>
  <c r="J117" i="28"/>
  <c r="F37" i="28"/>
  <c r="BD126" i="1" s="1"/>
  <c r="BC128" i="1"/>
  <c r="AW129" i="1"/>
  <c r="F37" i="32"/>
  <c r="BD130" i="1" s="1"/>
  <c r="BK146" i="33"/>
  <c r="BK142" i="33"/>
  <c r="BK140" i="33"/>
  <c r="BK125" i="33"/>
  <c r="J146" i="33"/>
  <c r="BK137" i="33"/>
  <c r="BK175" i="2"/>
  <c r="AS115" i="1"/>
  <c r="J179" i="2"/>
  <c r="BK219" i="2"/>
  <c r="BK212" i="2"/>
  <c r="BK203" i="2"/>
  <c r="J182" i="2"/>
  <c r="BK141" i="2"/>
  <c r="J186" i="2"/>
  <c r="BK154" i="2"/>
  <c r="BK131" i="2"/>
  <c r="J212" i="2"/>
  <c r="J201" i="2"/>
  <c r="BK169" i="2"/>
  <c r="BK194" i="2"/>
  <c r="J159" i="2"/>
  <c r="BK186" i="3"/>
  <c r="J176" i="3"/>
  <c r="BK141" i="3"/>
  <c r="J189" i="3"/>
  <c r="J236" i="3"/>
  <c r="BK207" i="3"/>
  <c r="BK185" i="3"/>
  <c r="J267" i="3"/>
  <c r="J209" i="3"/>
  <c r="BK162" i="3"/>
  <c r="BK204" i="3"/>
  <c r="BK155" i="3"/>
  <c r="J186" i="3"/>
  <c r="J143" i="3"/>
  <c r="BK195" i="3"/>
  <c r="BK160" i="3"/>
  <c r="J726" i="4"/>
  <c r="J636" i="4"/>
  <c r="J604" i="4"/>
  <c r="BK525" i="4"/>
  <c r="BK496" i="4"/>
  <c r="BK431" i="4"/>
  <c r="J378" i="4"/>
  <c r="J317" i="4"/>
  <c r="J261" i="4"/>
  <c r="J758" i="4"/>
  <c r="BK711" i="4"/>
  <c r="BK663" i="4"/>
  <c r="J630" i="4"/>
  <c r="J602" i="4"/>
  <c r="J510" i="4"/>
  <c r="BK467" i="4"/>
  <c r="J414" i="4"/>
  <c r="BK325" i="4"/>
  <c r="BK268" i="4"/>
  <c r="BK203" i="4"/>
  <c r="J710" i="4"/>
  <c r="BK653" i="4"/>
  <c r="J632" i="4"/>
  <c r="BK604" i="4"/>
  <c r="J512" i="4"/>
  <c r="BK469" i="4"/>
  <c r="BK354" i="4"/>
  <c r="J325" i="4"/>
  <c r="J287" i="4"/>
  <c r="J193" i="4"/>
  <c r="BK756" i="4"/>
  <c r="J720" i="4"/>
  <c r="J696" i="4"/>
  <c r="BK649" i="4"/>
  <c r="BK592" i="4"/>
  <c r="BK566" i="4"/>
  <c r="J482" i="4"/>
  <c r="BK443" i="4"/>
  <c r="BK378" i="4"/>
  <c r="BK339" i="4"/>
  <c r="BK258" i="4"/>
  <c r="BK158" i="4"/>
  <c r="J698" i="4"/>
  <c r="BK626" i="4"/>
  <c r="BK596" i="4"/>
  <c r="BK547" i="4"/>
  <c r="J483" i="4"/>
  <c r="J439" i="4"/>
  <c r="BK390" i="4"/>
  <c r="J351" i="4"/>
  <c r="BK275" i="4"/>
  <c r="BK211" i="4"/>
  <c r="J716" i="4"/>
  <c r="BK667" i="4"/>
  <c r="J600" i="4"/>
  <c r="BK493" i="4"/>
  <c r="BK423" i="4"/>
  <c r="BK313" i="4"/>
  <c r="J270" i="4"/>
  <c r="J213" i="4"/>
  <c r="J155" i="4"/>
  <c r="J722" i="4"/>
  <c r="J663" i="4"/>
  <c r="BK619" i="4"/>
  <c r="J583" i="4"/>
  <c r="BK506" i="4"/>
  <c r="BK461" i="4"/>
  <c r="BK435" i="4"/>
  <c r="BK324" i="4"/>
  <c r="J260" i="4"/>
  <c r="BK209" i="4"/>
  <c r="J174" i="4"/>
  <c r="BK761" i="4"/>
  <c r="J734" i="4"/>
  <c r="J694" i="4"/>
  <c r="BK600" i="4"/>
  <c r="BK511" i="4"/>
  <c r="BK480" i="4"/>
  <c r="J457" i="4"/>
  <c r="J427" i="4"/>
  <c r="BK380" i="4"/>
  <c r="J341" i="4"/>
  <c r="BK299" i="4"/>
  <c r="J246" i="4"/>
  <c r="J162" i="4"/>
  <c r="F36" i="5"/>
  <c r="BA99" i="1" s="1"/>
  <c r="BK121" i="7"/>
  <c r="F40" i="9"/>
  <c r="BC104" i="1"/>
  <c r="BB105" i="1"/>
  <c r="J125" i="12"/>
  <c r="F40" i="12"/>
  <c r="F36" i="16"/>
  <c r="BK127" i="18"/>
  <c r="BK129" i="18"/>
  <c r="BK189" i="19"/>
  <c r="J196" i="19"/>
  <c r="BK151" i="19"/>
  <c r="J214" i="19"/>
  <c r="J189" i="19"/>
  <c r="J133" i="19"/>
  <c r="BK187" i="19"/>
  <c r="J153" i="19"/>
  <c r="BK174" i="19"/>
  <c r="J138" i="19"/>
  <c r="BK210" i="19"/>
  <c r="BK182" i="19"/>
  <c r="BK141" i="19"/>
  <c r="J205" i="19"/>
  <c r="J159" i="19"/>
  <c r="J199" i="19"/>
  <c r="BK153" i="19"/>
  <c r="J141" i="20"/>
  <c r="BK168" i="20"/>
  <c r="J151" i="20"/>
  <c r="BK160" i="20"/>
  <c r="BK156" i="20"/>
  <c r="J156" i="20"/>
  <c r="J160" i="20"/>
  <c r="BK151" i="20"/>
  <c r="J141" i="21"/>
  <c r="J144" i="21"/>
  <c r="BK147" i="21"/>
  <c r="J154" i="21"/>
  <c r="BK150" i="21"/>
  <c r="J138" i="21"/>
  <c r="BK142" i="21"/>
  <c r="BK300" i="22"/>
  <c r="J221" i="22"/>
  <c r="BK273" i="22"/>
  <c r="J169" i="22"/>
  <c r="BK291" i="22"/>
  <c r="BK254" i="22"/>
  <c r="J206" i="22"/>
  <c r="BK350" i="22"/>
  <c r="J277" i="22"/>
  <c r="BK211" i="22"/>
  <c r="BK363" i="22"/>
  <c r="BK345" i="22"/>
  <c r="J312" i="22"/>
  <c r="J269" i="22"/>
  <c r="J178" i="23"/>
  <c r="J162" i="23"/>
  <c r="J145" i="23"/>
  <c r="BK178" i="23"/>
  <c r="J152" i="23"/>
  <c r="J134" i="23"/>
  <c r="J179" i="23"/>
  <c r="BK158" i="23"/>
  <c r="J170" i="23"/>
  <c r="BK143" i="23"/>
  <c r="J143" i="23"/>
  <c r="BK208" i="24"/>
  <c r="J174" i="24"/>
  <c r="BK196" i="24"/>
  <c r="J166" i="24"/>
  <c r="BK206" i="24"/>
  <c r="BK135" i="24"/>
  <c r="J136" i="24"/>
  <c r="J215" i="24"/>
  <c r="BK141" i="24"/>
  <c r="BC125" i="1"/>
  <c r="F34" i="28"/>
  <c r="BA126" i="1" s="1"/>
  <c r="F34" i="29"/>
  <c r="BA127" i="1" s="1"/>
  <c r="F37" i="30"/>
  <c r="BD128" i="1" s="1"/>
  <c r="F35" i="32"/>
  <c r="BB130" i="1" s="1"/>
  <c r="BK128" i="33"/>
  <c r="BK131" i="33"/>
  <c r="J135" i="33"/>
  <c r="BK150" i="33"/>
  <c r="BK144" i="33"/>
  <c r="BK192" i="2"/>
  <c r="BK143" i="2"/>
  <c r="J165" i="2"/>
  <c r="J145" i="2"/>
  <c r="J173" i="2"/>
  <c r="BK125" i="2"/>
  <c r="BK215" i="2"/>
  <c r="BK184" i="2"/>
  <c r="BK145" i="2"/>
  <c r="J194" i="2"/>
  <c r="J169" i="2"/>
  <c r="BK216" i="2"/>
  <c r="BK205" i="2"/>
  <c r="J177" i="2"/>
  <c r="BK197" i="2"/>
  <c r="BK129" i="2"/>
  <c r="BK236" i="3"/>
  <c r="J149" i="3"/>
  <c r="J241" i="3"/>
  <c r="BK259" i="3"/>
  <c r="J228" i="3"/>
  <c r="J195" i="3"/>
  <c r="BK151" i="3"/>
  <c r="BK219" i="3"/>
  <c r="J179" i="3"/>
  <c r="J259" i="3"/>
  <c r="BK183" i="3"/>
  <c r="BK250" i="3"/>
  <c r="BK267" i="3"/>
  <c r="BK209" i="3"/>
  <c r="J141" i="3"/>
  <c r="BK724" i="4"/>
  <c r="J655" i="4"/>
  <c r="J617" i="4"/>
  <c r="J556" i="4"/>
  <c r="J504" i="4"/>
  <c r="BK414" i="4"/>
  <c r="BK369" i="4"/>
  <c r="BK311" i="4"/>
  <c r="BK260" i="4"/>
  <c r="BK152" i="4"/>
  <c r="J730" i="4"/>
  <c r="J665" i="4"/>
  <c r="J628" i="4"/>
  <c r="J598" i="4"/>
  <c r="J511" i="4"/>
  <c r="J449" i="4"/>
  <c r="J357" i="4"/>
  <c r="BK297" i="4"/>
  <c r="BK232" i="4"/>
  <c r="J205" i="4"/>
  <c r="BK728" i="4"/>
  <c r="BK702" i="4"/>
  <c r="BK638" i="4"/>
  <c r="J611" i="4"/>
  <c r="BK527" i="4"/>
  <c r="J496" i="4"/>
  <c r="BK396" i="4"/>
  <c r="BK315" i="4"/>
  <c r="J249" i="4"/>
  <c r="J180" i="4"/>
  <c r="J736" i="4"/>
  <c r="J707" i="4"/>
  <c r="J669" i="4"/>
  <c r="J588" i="4"/>
  <c r="J564" i="4"/>
  <c r="BK510" i="4"/>
  <c r="J445" i="4"/>
  <c r="J390" i="4"/>
  <c r="BK337" i="4"/>
  <c r="J297" i="4"/>
  <c r="J218" i="4"/>
  <c r="BK734" i="4"/>
  <c r="BK632" i="4"/>
  <c r="BK598" i="4"/>
  <c r="BK564" i="4"/>
  <c r="J495" i="4"/>
  <c r="BK445" i="4"/>
  <c r="J386" i="4"/>
  <c r="J339" i="4"/>
  <c r="J277" i="4"/>
  <c r="J203" i="4"/>
  <c r="BK722" i="4"/>
  <c r="J675" i="4"/>
  <c r="J590" i="4"/>
  <c r="BK471" i="4"/>
  <c r="BK447" i="4"/>
  <c r="BK326" i="4"/>
  <c r="J292" i="4"/>
  <c r="J223" i="4"/>
  <c r="J152" i="4"/>
  <c r="J711" i="4"/>
  <c r="BK648" i="4"/>
  <c r="J607" i="4"/>
  <c r="BK539" i="4"/>
  <c r="BK482" i="4"/>
  <c r="J429" i="4"/>
  <c r="J374" i="4"/>
  <c r="BK282" i="4"/>
  <c r="J215" i="4"/>
  <c r="BK176" i="4"/>
  <c r="J762" i="4"/>
  <c r="BK755" i="4"/>
  <c r="J702" i="4"/>
  <c r="J640" i="4"/>
  <c r="BK515" i="4"/>
  <c r="BK489" i="4"/>
  <c r="J459" i="4"/>
  <c r="BK402" i="4"/>
  <c r="BK372" i="4"/>
  <c r="J334" i="4"/>
  <c r="J271" i="4"/>
  <c r="J209" i="4"/>
  <c r="F38" i="5"/>
  <c r="BC99" i="1" s="1"/>
  <c r="F37" i="6"/>
  <c r="BB100" i="1" s="1"/>
  <c r="J125" i="8"/>
  <c r="J125" i="9"/>
  <c r="J121" i="10"/>
  <c r="BK121" i="10"/>
  <c r="J125" i="11"/>
  <c r="J38" i="11"/>
  <c r="J125" i="13"/>
  <c r="F39" i="13"/>
  <c r="J121" i="15"/>
  <c r="F39" i="15"/>
  <c r="BK121" i="17"/>
  <c r="J130" i="18"/>
  <c r="BK128" i="18"/>
  <c r="J129" i="18"/>
  <c r="BK167" i="19"/>
  <c r="BK159" i="19"/>
  <c r="J221" i="19"/>
  <c r="BK193" i="19"/>
  <c r="BK212" i="19"/>
  <c r="BK171" i="19"/>
  <c r="J207" i="19"/>
  <c r="J160" i="19"/>
  <c r="BK133" i="19"/>
  <c r="BK199" i="19"/>
  <c r="J164" i="19"/>
  <c r="J217" i="19"/>
  <c r="BK164" i="19"/>
  <c r="J219" i="19"/>
  <c r="J171" i="19"/>
  <c r="BK139" i="20"/>
  <c r="J178" i="20"/>
  <c r="J171" i="20"/>
  <c r="BK171" i="20"/>
  <c r="BK162" i="20"/>
  <c r="J165" i="20"/>
  <c r="BK178" i="20"/>
  <c r="BK153" i="21"/>
  <c r="J156" i="21"/>
  <c r="BK145" i="21"/>
  <c r="J150" i="21"/>
  <c r="J145" i="21"/>
  <c r="J136" i="21"/>
  <c r="J350" i="22"/>
  <c r="J279" i="22"/>
  <c r="BK281" i="22"/>
  <c r="BK232" i="22"/>
  <c r="J149" i="22"/>
  <c r="BK271" i="22"/>
  <c r="J212" i="22"/>
  <c r="BK344" i="22"/>
  <c r="J267" i="22"/>
  <c r="BK367" i="22"/>
  <c r="BK348" i="22"/>
  <c r="BK328" i="22"/>
  <c r="J254" i="22"/>
  <c r="BK147" i="22"/>
  <c r="BK170" i="23"/>
  <c r="BK150" i="23"/>
  <c r="J136" i="23"/>
  <c r="BK148" i="23"/>
  <c r="J157" i="23"/>
  <c r="BK168" i="23"/>
  <c r="BK145" i="23"/>
  <c r="BK156" i="23"/>
  <c r="J150" i="23"/>
  <c r="BK174" i="24"/>
  <c r="J196" i="24"/>
  <c r="BK191" i="24"/>
  <c r="BK213" i="24"/>
  <c r="BK137" i="24"/>
  <c r="J141" i="24"/>
  <c r="BK136" i="24"/>
  <c r="J151" i="24"/>
  <c r="J36" i="25"/>
  <c r="AW123" i="1"/>
  <c r="F36" i="26"/>
  <c r="BC124" i="1" s="1"/>
  <c r="BK117" i="29"/>
  <c r="F36" i="29"/>
  <c r="BC127" i="1" s="1"/>
  <c r="F35" i="30"/>
  <c r="BB128" i="1" s="1"/>
  <c r="F35" i="31"/>
  <c r="BB129" i="1" s="1"/>
  <c r="J150" i="33"/>
  <c r="J125" i="33"/>
  <c r="J131" i="33"/>
  <c r="BK148" i="33"/>
  <c r="J130" i="33"/>
  <c r="BK186" i="2"/>
  <c r="J161" i="2"/>
  <c r="J196" i="2"/>
  <c r="J139" i="2"/>
  <c r="J172" i="2"/>
  <c r="J216" i="2"/>
  <c r="J205" i="2"/>
  <c r="J197" i="2"/>
  <c r="J156" i="2"/>
  <c r="J192" i="2"/>
  <c r="J141" i="2"/>
  <c r="J213" i="2"/>
  <c r="J200" i="2"/>
  <c r="BK139" i="2"/>
  <c r="BK161" i="2"/>
  <c r="BK245" i="3"/>
  <c r="J162" i="3"/>
  <c r="BK264" i="3"/>
  <c r="J151" i="3"/>
  <c r="J234" i="3"/>
  <c r="BK189" i="3"/>
  <c r="J161" i="3"/>
  <c r="J223" i="3"/>
  <c r="J187" i="3"/>
  <c r="BK254" i="3"/>
  <c r="BK176" i="3"/>
  <c r="BK145" i="3"/>
  <c r="BK147" i="3"/>
  <c r="J211" i="3"/>
  <c r="J174" i="3"/>
  <c r="J728" i="4"/>
  <c r="BK657" i="4"/>
  <c r="J626" i="4"/>
  <c r="BK586" i="4"/>
  <c r="J521" i="4"/>
  <c r="J467" i="4"/>
  <c r="J421" i="4"/>
  <c r="BK368" i="4"/>
  <c r="J282" i="4"/>
  <c r="J252" i="4"/>
  <c r="J750" i="4"/>
  <c r="BK714" i="4"/>
  <c r="BK655" i="4"/>
  <c r="BK617" i="4"/>
  <c r="BK543" i="4"/>
  <c r="BK495" i="4"/>
  <c r="BK439" i="4"/>
  <c r="J338" i="4"/>
  <c r="BK309" i="4"/>
  <c r="BK261" i="4"/>
  <c r="BK218" i="4"/>
  <c r="J755" i="4"/>
  <c r="J661" i="4"/>
  <c r="BK624" i="4"/>
  <c r="BK541" i="4"/>
  <c r="J515" i="4"/>
  <c r="J441" i="4"/>
  <c r="BK346" i="4"/>
  <c r="J311" i="4"/>
  <c r="J197" i="4"/>
  <c r="J146" i="4"/>
  <c r="BK716" i="4"/>
  <c r="BK680" i="4"/>
  <c r="BK634" i="4"/>
  <c r="J585" i="4"/>
  <c r="BK556" i="4"/>
  <c r="J525" i="4"/>
  <c r="J465" i="4"/>
  <c r="BK384" i="4"/>
  <c r="BK341" i="4"/>
  <c r="J304" i="4"/>
  <c r="J244" i="4"/>
  <c r="BK169" i="4"/>
  <c r="BK705" i="4"/>
  <c r="BK636" i="4"/>
  <c r="BK609" i="4"/>
  <c r="BK568" i="4"/>
  <c r="J480" i="4"/>
  <c r="J433" i="4"/>
  <c r="BK374" i="4"/>
  <c r="J336" i="4"/>
  <c r="J258" i="4"/>
  <c r="J158" i="4"/>
  <c r="J709" i="4"/>
  <c r="BK665" i="4"/>
  <c r="BK516" i="4"/>
  <c r="J451" i="4"/>
  <c r="J337" i="4"/>
  <c r="BK300" i="4"/>
  <c r="BK240" i="4"/>
  <c r="J182" i="4"/>
  <c r="BK720" i="4"/>
  <c r="BK669" i="4"/>
  <c r="J622" i="4"/>
  <c r="BK585" i="4"/>
  <c r="J527" i="4"/>
  <c r="J463" i="4"/>
  <c r="BK437" i="4"/>
  <c r="J368" i="4"/>
  <c r="BK265" i="4"/>
  <c r="J207" i="4"/>
  <c r="J176" i="4"/>
  <c r="BK762" i="4"/>
  <c r="J756" i="4"/>
  <c r="J718" i="4"/>
  <c r="J642" i="4"/>
  <c r="J529" i="4"/>
  <c r="BK500" i="4"/>
  <c r="J469" i="4"/>
  <c r="BK449" i="4"/>
  <c r="J384" i="4"/>
  <c r="BK336" i="4"/>
  <c r="BK292" i="4"/>
  <c r="BK223" i="4"/>
  <c r="BK150" i="4"/>
  <c r="F39" i="5"/>
  <c r="BD99" i="1" s="1"/>
  <c r="J121" i="7"/>
  <c r="F38" i="7"/>
  <c r="BC101" i="1"/>
  <c r="BK125" i="9"/>
  <c r="J36" i="10"/>
  <c r="AW105" i="1" s="1"/>
  <c r="BK125" i="12"/>
  <c r="BK125" i="14"/>
  <c r="J36" i="15"/>
  <c r="F38" i="16"/>
  <c r="J36" i="17"/>
  <c r="AW113" i="1" s="1"/>
  <c r="BK126" i="18"/>
  <c r="J202" i="19"/>
  <c r="J131" i="19"/>
  <c r="J147" i="19"/>
  <c r="BK209" i="19"/>
  <c r="BK162" i="19"/>
  <c r="J209" i="19"/>
  <c r="BK147" i="19"/>
  <c r="J167" i="19"/>
  <c r="J149" i="19"/>
  <c r="BK202" i="19"/>
  <c r="BK169" i="19"/>
  <c r="J134" i="19"/>
  <c r="BK180" i="19"/>
  <c r="J225" i="19"/>
  <c r="J191" i="19"/>
  <c r="J145" i="19"/>
  <c r="J130" i="20"/>
  <c r="BK154" i="20"/>
  <c r="J132" i="20"/>
  <c r="J173" i="20"/>
  <c r="J168" i="20"/>
  <c r="BK175" i="20"/>
  <c r="J162" i="20"/>
  <c r="BK144" i="21"/>
  <c r="J127" i="21"/>
  <c r="BK137" i="21"/>
  <c r="BK136" i="21"/>
  <c r="BK128" i="21"/>
  <c r="BK143" i="21"/>
  <c r="J139" i="21"/>
  <c r="J147" i="22"/>
  <c r="J347" i="22"/>
  <c r="J338" i="22"/>
  <c r="J336" i="22"/>
  <c r="BK334" i="22"/>
  <c r="J328" i="22"/>
  <c r="J300" i="22"/>
  <c r="BK290" i="22"/>
  <c r="BK275" i="22"/>
  <c r="BK260" i="22"/>
  <c r="BK248" i="22"/>
  <c r="BK241" i="22"/>
  <c r="BK233" i="22"/>
  <c r="J181" i="22"/>
  <c r="BK171" i="22"/>
  <c r="BK155" i="22"/>
  <c r="J151" i="22"/>
  <c r="BK137" i="22"/>
  <c r="J332" i="22"/>
  <c r="J330" i="22"/>
  <c r="J324" i="22"/>
  <c r="BK301" i="22"/>
  <c r="BK265" i="22"/>
  <c r="J248" i="22"/>
  <c r="BK243" i="22"/>
  <c r="BK203" i="22"/>
  <c r="BK190" i="22"/>
  <c r="J168" i="22"/>
  <c r="BK158" i="22"/>
  <c r="J155" i="22"/>
  <c r="J153" i="22"/>
  <c r="J334" i="22"/>
  <c r="J285" i="22"/>
  <c r="J243" i="22"/>
  <c r="BK240" i="22"/>
  <c r="BK153" i="22"/>
  <c r="BK151" i="22"/>
  <c r="BK149" i="22"/>
  <c r="J345" i="22"/>
  <c r="J344" i="22"/>
  <c r="BK342" i="22"/>
  <c r="BK340" i="22"/>
  <c r="BK336" i="22"/>
  <c r="J301" i="22"/>
  <c r="J275" i="22"/>
  <c r="BK206" i="22"/>
  <c r="BK330" i="22"/>
  <c r="J265" i="22"/>
  <c r="J211" i="22"/>
  <c r="J171" i="22"/>
  <c r="BK282" i="22"/>
  <c r="BK261" i="22"/>
  <c r="BK359" i="22"/>
  <c r="BK338" i="22"/>
  <c r="BK277" i="22"/>
  <c r="J190" i="22"/>
  <c r="J176" i="23"/>
  <c r="J154" i="23"/>
  <c r="BK176" i="23"/>
  <c r="J146" i="23"/>
  <c r="BK163" i="23"/>
  <c r="BK145" i="24"/>
  <c r="BK215" i="24"/>
  <c r="J129" i="24"/>
  <c r="J184" i="24"/>
  <c r="BK129" i="24"/>
  <c r="F39" i="25"/>
  <c r="BD123" i="1" s="1"/>
  <c r="BK117" i="27"/>
  <c r="BK117" i="28"/>
  <c r="BK117" i="30"/>
  <c r="J117" i="31"/>
  <c r="BK117" i="32"/>
  <c r="J148" i="33"/>
  <c r="BK130" i="33"/>
  <c r="J129" i="33"/>
  <c r="R218" i="3" l="1"/>
  <c r="T349" i="22"/>
  <c r="P218" i="3"/>
  <c r="R178" i="2"/>
  <c r="T178" i="3"/>
  <c r="T194" i="3"/>
  <c r="T256" i="3"/>
  <c r="BK145" i="4"/>
  <c r="J145" i="4" s="1"/>
  <c r="J100" i="4" s="1"/>
  <c r="P183" i="4"/>
  <c r="BK259" i="4"/>
  <c r="J259" i="4" s="1"/>
  <c r="J103" i="4" s="1"/>
  <c r="R259" i="4"/>
  <c r="BK340" i="4"/>
  <c r="J340" i="4" s="1"/>
  <c r="J105" i="4" s="1"/>
  <c r="T356" i="4"/>
  <c r="T373" i="4"/>
  <c r="P430" i="4"/>
  <c r="T438" i="4"/>
  <c r="BK565" i="4"/>
  <c r="J565" i="4" s="1"/>
  <c r="J115" i="4" s="1"/>
  <c r="T652" i="4"/>
  <c r="R706" i="4"/>
  <c r="BK737" i="4"/>
  <c r="J737" i="4" s="1"/>
  <c r="J119" i="4" s="1"/>
  <c r="R737" i="4"/>
  <c r="P760" i="4"/>
  <c r="BK124" i="18"/>
  <c r="J124" i="18" s="1"/>
  <c r="J100" i="18" s="1"/>
  <c r="R130" i="19"/>
  <c r="P135" i="19"/>
  <c r="BK181" i="19"/>
  <c r="J181" i="19" s="1"/>
  <c r="J103" i="19" s="1"/>
  <c r="T216" i="19"/>
  <c r="T215" i="19" s="1"/>
  <c r="P134" i="20"/>
  <c r="T177" i="20"/>
  <c r="T176" i="20" s="1"/>
  <c r="BK124" i="21"/>
  <c r="BK123" i="21" s="1"/>
  <c r="P136" i="22"/>
  <c r="BK205" i="22"/>
  <c r="J205" i="22" s="1"/>
  <c r="J102" i="22" s="1"/>
  <c r="R311" i="22"/>
  <c r="P333" i="22"/>
  <c r="P362" i="22"/>
  <c r="P361" i="22" s="1"/>
  <c r="BK138" i="23"/>
  <c r="J138" i="23" s="1"/>
  <c r="J101" i="23" s="1"/>
  <c r="T147" i="23"/>
  <c r="T165" i="23"/>
  <c r="P177" i="23"/>
  <c r="P144" i="24"/>
  <c r="P207" i="24"/>
  <c r="BK136" i="33"/>
  <c r="J136" i="33" s="1"/>
  <c r="J100" i="33" s="1"/>
  <c r="P124" i="2"/>
  <c r="BK211" i="2"/>
  <c r="J211" i="2" s="1"/>
  <c r="J100" i="2" s="1"/>
  <c r="BK138" i="3"/>
  <c r="P178" i="3"/>
  <c r="R201" i="3"/>
  <c r="R208" i="3"/>
  <c r="T233" i="3"/>
  <c r="P145" i="4"/>
  <c r="T183" i="4"/>
  <c r="P259" i="4"/>
  <c r="T340" i="4"/>
  <c r="BK373" i="4"/>
  <c r="J373" i="4" s="1"/>
  <c r="J109" i="4" s="1"/>
  <c r="P373" i="4"/>
  <c r="BK430" i="4"/>
  <c r="J430" i="4" s="1"/>
  <c r="J111" i="4" s="1"/>
  <c r="P438" i="4"/>
  <c r="T481" i="4"/>
  <c r="P652" i="4"/>
  <c r="P713" i="4"/>
  <c r="T742" i="4"/>
  <c r="T140" i="19"/>
  <c r="R216" i="19"/>
  <c r="R215" i="19" s="1"/>
  <c r="P129" i="20"/>
  <c r="T159" i="20"/>
  <c r="P124" i="21"/>
  <c r="P123" i="21" s="1"/>
  <c r="P122" i="21" s="1"/>
  <c r="AU118" i="1" s="1"/>
  <c r="BK170" i="22"/>
  <c r="J170" i="22" s="1"/>
  <c r="J101" i="22" s="1"/>
  <c r="T205" i="22"/>
  <c r="P311" i="22"/>
  <c r="P138" i="23"/>
  <c r="BK160" i="23"/>
  <c r="J160" i="23" s="1"/>
  <c r="J103" i="23" s="1"/>
  <c r="R160" i="23"/>
  <c r="P174" i="23"/>
  <c r="R144" i="24"/>
  <c r="T207" i="24"/>
  <c r="T127" i="33"/>
  <c r="R183" i="4"/>
  <c r="T259" i="4"/>
  <c r="R340" i="4"/>
  <c r="T391" i="4"/>
  <c r="T430" i="4"/>
  <c r="BK458" i="4"/>
  <c r="J458" i="4" s="1"/>
  <c r="J113" i="4" s="1"/>
  <c r="T458" i="4"/>
  <c r="R565" i="4"/>
  <c r="BK713" i="4"/>
  <c r="J713" i="4" s="1"/>
  <c r="J118" i="4" s="1"/>
  <c r="P742" i="4"/>
  <c r="P130" i="19"/>
  <c r="R140" i="19"/>
  <c r="BK216" i="19"/>
  <c r="J216" i="19" s="1"/>
  <c r="J106" i="19" s="1"/>
  <c r="R129" i="20"/>
  <c r="R159" i="20"/>
  <c r="T124" i="21"/>
  <c r="T123" i="21" s="1"/>
  <c r="T122" i="21" s="1"/>
  <c r="BK136" i="22"/>
  <c r="J136" i="22" s="1"/>
  <c r="J100" i="22" s="1"/>
  <c r="P247" i="22"/>
  <c r="T289" i="22"/>
  <c r="R323" i="22"/>
  <c r="R124" i="2"/>
  <c r="P211" i="2"/>
  <c r="R178" i="3"/>
  <c r="R194" i="3"/>
  <c r="R233" i="3"/>
  <c r="T145" i="4"/>
  <c r="T161" i="4"/>
  <c r="BK273" i="4"/>
  <c r="J273" i="4" s="1"/>
  <c r="J104" i="4" s="1"/>
  <c r="P340" i="4"/>
  <c r="BK391" i="4"/>
  <c r="J391" i="4" s="1"/>
  <c r="J110" i="4" s="1"/>
  <c r="BK481" i="4"/>
  <c r="J481" i="4" s="1"/>
  <c r="J114" i="4" s="1"/>
  <c r="P565" i="4"/>
  <c r="BK706" i="4"/>
  <c r="J706" i="4" s="1"/>
  <c r="J117" i="4" s="1"/>
  <c r="T706" i="4"/>
  <c r="BK742" i="4"/>
  <c r="J742" i="4" s="1"/>
  <c r="J120" i="4" s="1"/>
  <c r="BK760" i="4"/>
  <c r="J760" i="4" s="1"/>
  <c r="J121" i="4" s="1"/>
  <c r="R124" i="18"/>
  <c r="R123" i="18" s="1"/>
  <c r="R122" i="18" s="1"/>
  <c r="BK135" i="19"/>
  <c r="J135" i="19" s="1"/>
  <c r="J101" i="19" s="1"/>
  <c r="R135" i="19"/>
  <c r="R181" i="19"/>
  <c r="R134" i="20"/>
  <c r="P177" i="20"/>
  <c r="P176" i="20"/>
  <c r="R136" i="22"/>
  <c r="R205" i="22"/>
  <c r="BK311" i="22"/>
  <c r="J311" i="22" s="1"/>
  <c r="J107" i="22" s="1"/>
  <c r="T323" i="22"/>
  <c r="BK131" i="23"/>
  <c r="J131" i="23" s="1"/>
  <c r="J100" i="23" s="1"/>
  <c r="BK147" i="23"/>
  <c r="J147" i="23" s="1"/>
  <c r="J102" i="23" s="1"/>
  <c r="R165" i="23"/>
  <c r="T174" i="23"/>
  <c r="T144" i="24"/>
  <c r="BK207" i="24"/>
  <c r="J207" i="24" s="1"/>
  <c r="J104" i="24" s="1"/>
  <c r="R136" i="33"/>
  <c r="BK124" i="2"/>
  <c r="J124" i="2" s="1"/>
  <c r="J98" i="2" s="1"/>
  <c r="BK178" i="2"/>
  <c r="J178" i="2" s="1"/>
  <c r="J99" i="2" s="1"/>
  <c r="T211" i="2"/>
  <c r="R138" i="3"/>
  <c r="R137" i="3" s="1"/>
  <c r="BK194" i="3"/>
  <c r="J194" i="3" s="1"/>
  <c r="J105" i="3" s="1"/>
  <c r="T201" i="3"/>
  <c r="T208" i="3"/>
  <c r="P233" i="3"/>
  <c r="T124" i="18"/>
  <c r="T123" i="18" s="1"/>
  <c r="T122" i="18" s="1"/>
  <c r="T130" i="19"/>
  <c r="T135" i="19"/>
  <c r="P181" i="19"/>
  <c r="T134" i="20"/>
  <c r="R177" i="20"/>
  <c r="R176" i="20" s="1"/>
  <c r="P170" i="22"/>
  <c r="BK247" i="22"/>
  <c r="J247" i="22" s="1"/>
  <c r="J103" i="22" s="1"/>
  <c r="R289" i="22"/>
  <c r="P323" i="22"/>
  <c r="T362" i="22"/>
  <c r="T361" i="22" s="1"/>
  <c r="T131" i="23"/>
  <c r="R138" i="23"/>
  <c r="P160" i="23"/>
  <c r="R177" i="23"/>
  <c r="BK144" i="24"/>
  <c r="J144" i="24" s="1"/>
  <c r="J101" i="24" s="1"/>
  <c r="T190" i="24"/>
  <c r="T189" i="24" s="1"/>
  <c r="R127" i="33"/>
  <c r="BK145" i="33"/>
  <c r="J145" i="33" s="1"/>
  <c r="J102" i="33" s="1"/>
  <c r="T178" i="2"/>
  <c r="T138" i="3"/>
  <c r="T137" i="3"/>
  <c r="P194" i="3"/>
  <c r="BK208" i="3"/>
  <c r="J208" i="3" s="1"/>
  <c r="J108" i="3" s="1"/>
  <c r="BK233" i="3"/>
  <c r="J233" i="3" s="1"/>
  <c r="J111" i="3" s="1"/>
  <c r="R256" i="3"/>
  <c r="BK183" i="4"/>
  <c r="J183" i="4" s="1"/>
  <c r="J102" i="4" s="1"/>
  <c r="R273" i="4"/>
  <c r="BK356" i="4"/>
  <c r="J356" i="4" s="1"/>
  <c r="J108" i="4" s="1"/>
  <c r="R391" i="4"/>
  <c r="R430" i="4"/>
  <c r="P458" i="4"/>
  <c r="R458" i="4"/>
  <c r="T565" i="4"/>
  <c r="T713" i="4"/>
  <c r="T737" i="4"/>
  <c r="R760" i="4"/>
  <c r="BK140" i="19"/>
  <c r="J140" i="19" s="1"/>
  <c r="J102" i="19" s="1"/>
  <c r="T181" i="19"/>
  <c r="T129" i="20"/>
  <c r="P159" i="20"/>
  <c r="R170" i="22"/>
  <c r="T247" i="22"/>
  <c r="T311" i="22"/>
  <c r="T333" i="22"/>
  <c r="R362" i="22"/>
  <c r="R361" i="22" s="1"/>
  <c r="T138" i="23"/>
  <c r="BK165" i="23"/>
  <c r="J165" i="23" s="1"/>
  <c r="J105" i="23" s="1"/>
  <c r="BK174" i="23"/>
  <c r="J174" i="23" s="1"/>
  <c r="J106" i="23" s="1"/>
  <c r="T177" i="23"/>
  <c r="P128" i="24"/>
  <c r="BK190" i="24"/>
  <c r="R207" i="24"/>
  <c r="BK127" i="33"/>
  <c r="P136" i="33"/>
  <c r="P145" i="33"/>
  <c r="T124" i="2"/>
  <c r="R211" i="2"/>
  <c r="BK178" i="3"/>
  <c r="J178" i="3" s="1"/>
  <c r="J101" i="3" s="1"/>
  <c r="BK201" i="3"/>
  <c r="J201" i="3" s="1"/>
  <c r="J106" i="3" s="1"/>
  <c r="BK256" i="3"/>
  <c r="J256" i="3" s="1"/>
  <c r="J112" i="3" s="1"/>
  <c r="BK161" i="4"/>
  <c r="J161" i="4" s="1"/>
  <c r="J101" i="4" s="1"/>
  <c r="R161" i="4"/>
  <c r="P273" i="4"/>
  <c r="P356" i="4"/>
  <c r="P391" i="4"/>
  <c r="R438" i="4"/>
  <c r="R481" i="4"/>
  <c r="BK652" i="4"/>
  <c r="J652" i="4" s="1"/>
  <c r="J116" i="4" s="1"/>
  <c r="R713" i="4"/>
  <c r="P737" i="4"/>
  <c r="T760" i="4"/>
  <c r="P124" i="18"/>
  <c r="P123" i="18" s="1"/>
  <c r="P122" i="18" s="1"/>
  <c r="AU114" i="1" s="1"/>
  <c r="BK130" i="19"/>
  <c r="J130" i="19" s="1"/>
  <c r="J100" i="19" s="1"/>
  <c r="P140" i="19"/>
  <c r="P216" i="19"/>
  <c r="P215" i="19" s="1"/>
  <c r="BK129" i="20"/>
  <c r="J129" i="20" s="1"/>
  <c r="J100" i="20" s="1"/>
  <c r="BK159" i="20"/>
  <c r="J159" i="20" s="1"/>
  <c r="J102" i="20" s="1"/>
  <c r="T136" i="22"/>
  <c r="P205" i="22"/>
  <c r="BK289" i="22"/>
  <c r="J289" i="22" s="1"/>
  <c r="J105" i="22" s="1"/>
  <c r="BK333" i="22"/>
  <c r="J333" i="22" s="1"/>
  <c r="J109" i="22" s="1"/>
  <c r="R131" i="23"/>
  <c r="R147" i="23"/>
  <c r="T160" i="23"/>
  <c r="R174" i="23"/>
  <c r="BK128" i="24"/>
  <c r="J128" i="24" s="1"/>
  <c r="J100" i="24" s="1"/>
  <c r="R128" i="24"/>
  <c r="R190" i="24"/>
  <c r="T136" i="33"/>
  <c r="P141" i="33"/>
  <c r="T141" i="33"/>
  <c r="R145" i="33"/>
  <c r="P178" i="2"/>
  <c r="P138" i="3"/>
  <c r="P137" i="3" s="1"/>
  <c r="P201" i="3"/>
  <c r="P208" i="3"/>
  <c r="P256" i="3"/>
  <c r="R145" i="4"/>
  <c r="P161" i="4"/>
  <c r="T273" i="4"/>
  <c r="R356" i="4"/>
  <c r="R373" i="4"/>
  <c r="BK438" i="4"/>
  <c r="J438" i="4" s="1"/>
  <c r="J112" i="4" s="1"/>
  <c r="P481" i="4"/>
  <c r="R652" i="4"/>
  <c r="P706" i="4"/>
  <c r="R742" i="4"/>
  <c r="BK134" i="20"/>
  <c r="J134" i="20" s="1"/>
  <c r="J101" i="20" s="1"/>
  <c r="BK177" i="20"/>
  <c r="J177" i="20" s="1"/>
  <c r="J105" i="20" s="1"/>
  <c r="R124" i="21"/>
  <c r="R123" i="21" s="1"/>
  <c r="R122" i="21" s="1"/>
  <c r="T170" i="22"/>
  <c r="R247" i="22"/>
  <c r="P289" i="22"/>
  <c r="BK323" i="22"/>
  <c r="J323" i="22" s="1"/>
  <c r="J108" i="22" s="1"/>
  <c r="R333" i="22"/>
  <c r="BK362" i="22"/>
  <c r="BK361" i="22" s="1"/>
  <c r="J361" i="22" s="1"/>
  <c r="J111" i="22" s="1"/>
  <c r="P131" i="23"/>
  <c r="P147" i="23"/>
  <c r="P165" i="23"/>
  <c r="BK177" i="23"/>
  <c r="J177" i="23" s="1"/>
  <c r="J107" i="23" s="1"/>
  <c r="T128" i="24"/>
  <c r="P190" i="24"/>
  <c r="P127" i="33"/>
  <c r="BK141" i="33"/>
  <c r="J141" i="33" s="1"/>
  <c r="J101" i="33" s="1"/>
  <c r="R141" i="33"/>
  <c r="T145" i="33"/>
  <c r="BK218" i="3"/>
  <c r="J218" i="3" s="1"/>
  <c r="J110" i="3" s="1"/>
  <c r="BK120" i="10"/>
  <c r="J120" i="10" s="1"/>
  <c r="J98" i="10" s="1"/>
  <c r="BK284" i="22"/>
  <c r="J284" i="22"/>
  <c r="J104" i="22" s="1"/>
  <c r="BK116" i="28"/>
  <c r="J116" i="28" s="1"/>
  <c r="BK116" i="30"/>
  <c r="J116" i="30" s="1"/>
  <c r="BK206" i="3"/>
  <c r="J206" i="3" s="1"/>
  <c r="J107" i="3" s="1"/>
  <c r="BK124" i="9"/>
  <c r="J124" i="9" s="1"/>
  <c r="BK120" i="15"/>
  <c r="J120" i="15" s="1"/>
  <c r="BK120" i="5"/>
  <c r="J120" i="5" s="1"/>
  <c r="BK116" i="32"/>
  <c r="J116" i="32" s="1"/>
  <c r="J96" i="32" s="1"/>
  <c r="BK213" i="3"/>
  <c r="J213" i="3" s="1"/>
  <c r="J109" i="3" s="1"/>
  <c r="BK263" i="3"/>
  <c r="J263" i="3" s="1"/>
  <c r="J113" i="3" s="1"/>
  <c r="BK353" i="4"/>
  <c r="J353" i="4" s="1"/>
  <c r="J106" i="4" s="1"/>
  <c r="BK124" i="12"/>
  <c r="J124" i="12" s="1"/>
  <c r="BK213" i="19"/>
  <c r="J213" i="19" s="1"/>
  <c r="J104" i="19" s="1"/>
  <c r="BK116" i="29"/>
  <c r="J116" i="29"/>
  <c r="J96" i="29" s="1"/>
  <c r="BK120" i="16"/>
  <c r="J120" i="16" s="1"/>
  <c r="BK349" i="22"/>
  <c r="J349" i="22" s="1"/>
  <c r="J110" i="22" s="1"/>
  <c r="BK191" i="3"/>
  <c r="J191" i="3" s="1"/>
  <c r="J104" i="3" s="1"/>
  <c r="BK266" i="3"/>
  <c r="J266" i="3"/>
  <c r="J114" i="3" s="1"/>
  <c r="BK120" i="7"/>
  <c r="J120" i="7" s="1"/>
  <c r="BK124" i="11"/>
  <c r="J124" i="11" s="1"/>
  <c r="BK124" i="14"/>
  <c r="J124" i="14"/>
  <c r="J100" i="14" s="1"/>
  <c r="BK174" i="20"/>
  <c r="J174" i="20" s="1"/>
  <c r="J103" i="20" s="1"/>
  <c r="BK124" i="25"/>
  <c r="J124" i="25" s="1"/>
  <c r="J100" i="25" s="1"/>
  <c r="BK116" i="26"/>
  <c r="J116" i="26" s="1"/>
  <c r="BK116" i="31"/>
  <c r="J116" i="31"/>
  <c r="J96" i="31" s="1"/>
  <c r="BK120" i="6"/>
  <c r="J120" i="6" s="1"/>
  <c r="J32" i="6" s="1"/>
  <c r="BK124" i="8"/>
  <c r="J124" i="8" s="1"/>
  <c r="BK124" i="13"/>
  <c r="J124" i="13" s="1"/>
  <c r="BK120" i="17"/>
  <c r="J120" i="17" s="1"/>
  <c r="J98" i="17" s="1"/>
  <c r="BK218" i="2"/>
  <c r="J218" i="2" s="1"/>
  <c r="J102" i="2" s="1"/>
  <c r="BK188" i="3"/>
  <c r="J188" i="3" s="1"/>
  <c r="J102" i="3" s="1"/>
  <c r="BK116" i="27"/>
  <c r="J116" i="27" s="1"/>
  <c r="BK124" i="33"/>
  <c r="J124" i="33" s="1"/>
  <c r="J97" i="33" s="1"/>
  <c r="BK149" i="33"/>
  <c r="J149" i="33" s="1"/>
  <c r="J103" i="33" s="1"/>
  <c r="BE139" i="33"/>
  <c r="BE125" i="33"/>
  <c r="BE150" i="33"/>
  <c r="E85" i="33"/>
  <c r="BE137" i="33"/>
  <c r="BE142" i="33"/>
  <c r="BE148" i="33"/>
  <c r="F92" i="33"/>
  <c r="BE128" i="33"/>
  <c r="BE129" i="33"/>
  <c r="BE130" i="33"/>
  <c r="BE131" i="33"/>
  <c r="BE135" i="33"/>
  <c r="BE146" i="33"/>
  <c r="J89" i="33"/>
  <c r="BE140" i="33"/>
  <c r="BE144" i="33"/>
  <c r="J89" i="32"/>
  <c r="J92" i="32"/>
  <c r="J91" i="32"/>
  <c r="F112" i="32"/>
  <c r="BE117" i="32"/>
  <c r="F33" i="32" s="1"/>
  <c r="AZ130" i="1" s="1"/>
  <c r="E85" i="32"/>
  <c r="F113" i="32"/>
  <c r="BE117" i="31"/>
  <c r="E106" i="31"/>
  <c r="J89" i="31"/>
  <c r="F113" i="31"/>
  <c r="J89" i="30"/>
  <c r="F92" i="30"/>
  <c r="E85" i="30"/>
  <c r="BE117" i="30"/>
  <c r="J110" i="29"/>
  <c r="E106" i="29"/>
  <c r="F92" i="29"/>
  <c r="BE117" i="29"/>
  <c r="E106" i="28"/>
  <c r="J110" i="28"/>
  <c r="BE117" i="28"/>
  <c r="F92" i="28"/>
  <c r="F92" i="27"/>
  <c r="J89" i="27"/>
  <c r="E85" i="27"/>
  <c r="BE117" i="27"/>
  <c r="F33" i="27" s="1"/>
  <c r="AZ125" i="1" s="1"/>
  <c r="J89" i="26"/>
  <c r="E85" i="26"/>
  <c r="F92" i="26"/>
  <c r="BE117" i="26"/>
  <c r="J116" i="25"/>
  <c r="E110" i="25"/>
  <c r="F94" i="25"/>
  <c r="J118" i="25"/>
  <c r="F118" i="25"/>
  <c r="BE125" i="25"/>
  <c r="J94" i="25"/>
  <c r="F94" i="24"/>
  <c r="BE137" i="24"/>
  <c r="E85" i="24"/>
  <c r="J94" i="24"/>
  <c r="F122" i="24"/>
  <c r="BE145" i="24"/>
  <c r="BE214" i="24"/>
  <c r="BE139" i="24"/>
  <c r="BE141" i="24"/>
  <c r="BE166" i="24"/>
  <c r="BE174" i="24"/>
  <c r="J122" i="24"/>
  <c r="J91" i="24"/>
  <c r="BE136" i="24"/>
  <c r="BE201" i="24"/>
  <c r="BE206" i="24"/>
  <c r="BE208" i="24"/>
  <c r="BE213" i="24"/>
  <c r="BE151" i="24"/>
  <c r="BE173" i="24"/>
  <c r="BE179" i="24"/>
  <c r="BE180" i="24"/>
  <c r="BE184" i="24"/>
  <c r="BE196" i="24"/>
  <c r="BE129" i="24"/>
  <c r="BE135" i="24"/>
  <c r="BE157" i="24"/>
  <c r="BE165" i="24"/>
  <c r="BE191" i="24"/>
  <c r="BE215" i="24"/>
  <c r="BE146" i="23"/>
  <c r="BE156" i="23"/>
  <c r="BE170" i="23"/>
  <c r="BE173" i="23"/>
  <c r="BE175" i="23"/>
  <c r="BE179" i="23"/>
  <c r="J94" i="23"/>
  <c r="F126" i="23"/>
  <c r="BE150" i="23"/>
  <c r="J91" i="23"/>
  <c r="J93" i="23"/>
  <c r="F93" i="23"/>
  <c r="BE134" i="23"/>
  <c r="BE141" i="23"/>
  <c r="BE148" i="23"/>
  <c r="BE152" i="23"/>
  <c r="BE166" i="23"/>
  <c r="BE168" i="23"/>
  <c r="BE143" i="23"/>
  <c r="BE161" i="23"/>
  <c r="E85" i="23"/>
  <c r="BE132" i="23"/>
  <c r="BE136" i="23"/>
  <c r="BE145" i="23"/>
  <c r="BE158" i="23"/>
  <c r="BE163" i="23"/>
  <c r="BE176" i="23"/>
  <c r="BE139" i="23"/>
  <c r="BE154" i="23"/>
  <c r="BE155" i="23"/>
  <c r="BE157" i="23"/>
  <c r="BE162" i="23"/>
  <c r="BE178" i="23"/>
  <c r="J91" i="22"/>
  <c r="BE158" i="22"/>
  <c r="BE181" i="22"/>
  <c r="BE240" i="22"/>
  <c r="BE241" i="22"/>
  <c r="BE279" i="22"/>
  <c r="BE281" i="22"/>
  <c r="BE300" i="22"/>
  <c r="BE301" i="22"/>
  <c r="BE332" i="22"/>
  <c r="BE340" i="22"/>
  <c r="BE350" i="22"/>
  <c r="BE359" i="22"/>
  <c r="BE363" i="22"/>
  <c r="BE367" i="22"/>
  <c r="BE153" i="22"/>
  <c r="BE171" i="22"/>
  <c r="BE190" i="22"/>
  <c r="BE212" i="22"/>
  <c r="BE348" i="22"/>
  <c r="F93" i="22"/>
  <c r="BE243" i="22"/>
  <c r="BE344" i="22"/>
  <c r="BE345" i="22"/>
  <c r="J94" i="22"/>
  <c r="F131" i="22"/>
  <c r="BE151" i="22"/>
  <c r="BE155" i="22"/>
  <c r="BE233" i="22"/>
  <c r="BE261" i="22"/>
  <c r="BE290" i="22"/>
  <c r="BE347" i="22"/>
  <c r="J130" i="22"/>
  <c r="BE168" i="22"/>
  <c r="BE202" i="22"/>
  <c r="BE232" i="22"/>
  <c r="BE271" i="22"/>
  <c r="BE275" i="22"/>
  <c r="BE277" i="22"/>
  <c r="BE321" i="22"/>
  <c r="BE324" i="22"/>
  <c r="BE330" i="22"/>
  <c r="BE342" i="22"/>
  <c r="BE137" i="22"/>
  <c r="BE221" i="22"/>
  <c r="BE267" i="22"/>
  <c r="BE273" i="22"/>
  <c r="BE282" i="22"/>
  <c r="BE285" i="22"/>
  <c r="BE291" i="22"/>
  <c r="E122" i="22"/>
  <c r="BE147" i="22"/>
  <c r="BE169" i="22"/>
  <c r="BE203" i="22"/>
  <c r="BE265" i="22"/>
  <c r="BE312" i="22"/>
  <c r="BE149" i="22"/>
  <c r="BE150" i="22"/>
  <c r="BE206" i="22"/>
  <c r="BE211" i="22"/>
  <c r="BE248" i="22"/>
  <c r="BE254" i="22"/>
  <c r="BE260" i="22"/>
  <c r="BE269" i="22"/>
  <c r="BE328" i="22"/>
  <c r="BE334" i="22"/>
  <c r="BE336" i="22"/>
  <c r="BE338" i="22"/>
  <c r="J94" i="21"/>
  <c r="BE125" i="21"/>
  <c r="BE132" i="21"/>
  <c r="BE143" i="21"/>
  <c r="BE150" i="21"/>
  <c r="F93" i="21"/>
  <c r="BE127" i="21"/>
  <c r="BE136" i="21"/>
  <c r="BE142" i="21"/>
  <c r="BE144" i="21"/>
  <c r="BE147" i="21"/>
  <c r="BE154" i="21"/>
  <c r="BE156" i="21"/>
  <c r="J91" i="21"/>
  <c r="BE141" i="21"/>
  <c r="BE145" i="21"/>
  <c r="J93" i="21"/>
  <c r="BE130" i="21"/>
  <c r="BE138" i="21"/>
  <c r="BE137" i="21"/>
  <c r="E85" i="21"/>
  <c r="F119" i="21"/>
  <c r="BE128" i="21"/>
  <c r="BE153" i="21"/>
  <c r="BE139" i="21"/>
  <c r="BE149" i="20"/>
  <c r="E85" i="20"/>
  <c r="J124" i="20"/>
  <c r="BE139" i="20"/>
  <c r="BE171" i="20"/>
  <c r="BE173" i="20"/>
  <c r="BE183" i="20"/>
  <c r="F94" i="20"/>
  <c r="BE132" i="20"/>
  <c r="BE141" i="20"/>
  <c r="BE143" i="20"/>
  <c r="BE151" i="20"/>
  <c r="BE168" i="20"/>
  <c r="BE175" i="20"/>
  <c r="J93" i="20"/>
  <c r="F123" i="20"/>
  <c r="BE153" i="20"/>
  <c r="BE160" i="20"/>
  <c r="BE162" i="20"/>
  <c r="BE178" i="20"/>
  <c r="BK129" i="19"/>
  <c r="BE130" i="20"/>
  <c r="BE133" i="20"/>
  <c r="BE147" i="20"/>
  <c r="BE154" i="20"/>
  <c r="BE156" i="20"/>
  <c r="BE165" i="20"/>
  <c r="J91" i="20"/>
  <c r="BE137" i="20"/>
  <c r="BE135" i="20"/>
  <c r="J93" i="19"/>
  <c r="F125" i="19"/>
  <c r="BE138" i="19"/>
  <c r="BE149" i="19"/>
  <c r="BE182" i="19"/>
  <c r="BE187" i="19"/>
  <c r="BE214" i="19"/>
  <c r="BE223" i="19"/>
  <c r="BE225" i="19"/>
  <c r="E85" i="19"/>
  <c r="J125" i="19"/>
  <c r="BE136" i="19"/>
  <c r="BE147" i="19"/>
  <c r="BE191" i="19"/>
  <c r="F93" i="19"/>
  <c r="BE167" i="19"/>
  <c r="BE174" i="19"/>
  <c r="BE219" i="19"/>
  <c r="BE164" i="19"/>
  <c r="BE185" i="19"/>
  <c r="BE189" i="19"/>
  <c r="BE193" i="19"/>
  <c r="BE210" i="19"/>
  <c r="BE211" i="19"/>
  <c r="BE212" i="19"/>
  <c r="BE221" i="19"/>
  <c r="J122" i="19"/>
  <c r="BE131" i="19"/>
  <c r="BE133" i="19"/>
  <c r="BE145" i="19"/>
  <c r="BE155" i="19"/>
  <c r="BE166" i="19"/>
  <c r="BE169" i="19"/>
  <c r="BE196" i="19"/>
  <c r="BE199" i="19"/>
  <c r="BE202" i="19"/>
  <c r="BE141" i="19"/>
  <c r="BE159" i="19"/>
  <c r="BE180" i="19"/>
  <c r="BE183" i="19"/>
  <c r="BE217" i="19"/>
  <c r="BE134" i="19"/>
  <c r="BE143" i="19"/>
  <c r="BE160" i="19"/>
  <c r="BE171" i="19"/>
  <c r="BE178" i="19"/>
  <c r="BE205" i="19"/>
  <c r="BE207" i="19"/>
  <c r="BE209" i="19"/>
  <c r="BE151" i="19"/>
  <c r="BE153" i="19"/>
  <c r="BE157" i="19"/>
  <c r="BE162" i="19"/>
  <c r="J94" i="18"/>
  <c r="F119" i="18"/>
  <c r="BE128" i="18"/>
  <c r="BE126" i="18"/>
  <c r="BE127" i="18"/>
  <c r="J91" i="18"/>
  <c r="E85" i="18"/>
  <c r="J93" i="18"/>
  <c r="F118" i="18"/>
  <c r="BE130" i="18"/>
  <c r="BE125" i="18"/>
  <c r="BE129" i="18"/>
  <c r="BE121" i="17"/>
  <c r="F35" i="17" s="1"/>
  <c r="AZ113" i="1" s="1"/>
  <c r="J114" i="17"/>
  <c r="J94" i="17"/>
  <c r="F117" i="17"/>
  <c r="E85" i="17"/>
  <c r="J116" i="17"/>
  <c r="F116" i="17"/>
  <c r="F93" i="16"/>
  <c r="J114" i="16"/>
  <c r="F94" i="16"/>
  <c r="J94" i="16"/>
  <c r="J116" i="16"/>
  <c r="E85" i="16"/>
  <c r="BE121" i="16"/>
  <c r="E108" i="15"/>
  <c r="F93" i="15"/>
  <c r="J94" i="15"/>
  <c r="BE121" i="15"/>
  <c r="F35" i="15" s="1"/>
  <c r="J91" i="15"/>
  <c r="F117" i="15"/>
  <c r="J93" i="15"/>
  <c r="J95" i="14"/>
  <c r="F121" i="14"/>
  <c r="J93" i="14"/>
  <c r="F120" i="14"/>
  <c r="J96" i="14"/>
  <c r="BE125" i="14"/>
  <c r="F37" i="14" s="1"/>
  <c r="E85" i="14"/>
  <c r="E110" i="13"/>
  <c r="J96" i="13"/>
  <c r="F120" i="13"/>
  <c r="J93" i="13"/>
  <c r="J120" i="13"/>
  <c r="BE125" i="13"/>
  <c r="F96" i="13"/>
  <c r="J95" i="12"/>
  <c r="F95" i="12"/>
  <c r="E85" i="12"/>
  <c r="J121" i="12"/>
  <c r="BE125" i="12"/>
  <c r="J37" i="12" s="1"/>
  <c r="F96" i="12"/>
  <c r="J118" i="12"/>
  <c r="F95" i="11"/>
  <c r="J96" i="11"/>
  <c r="F96" i="11"/>
  <c r="J118" i="11"/>
  <c r="E85" i="11"/>
  <c r="J95" i="11"/>
  <c r="BE125" i="11"/>
  <c r="F37" i="11" s="1"/>
  <c r="J94" i="10"/>
  <c r="E85" i="10"/>
  <c r="J91" i="10"/>
  <c r="J93" i="10"/>
  <c r="BE121" i="10"/>
  <c r="F35" i="10" s="1"/>
  <c r="AZ105" i="1" s="1"/>
  <c r="F93" i="10"/>
  <c r="F117" i="10"/>
  <c r="J93" i="9"/>
  <c r="BE125" i="9"/>
  <c r="J96" i="9"/>
  <c r="F95" i="9"/>
  <c r="J95" i="9"/>
  <c r="F121" i="9"/>
  <c r="E85" i="9"/>
  <c r="F95" i="8"/>
  <c r="F121" i="8"/>
  <c r="J121" i="8"/>
  <c r="J93" i="8"/>
  <c r="E110" i="8"/>
  <c r="BE125" i="8"/>
  <c r="J37" i="8" s="1"/>
  <c r="AV103" i="1" s="1"/>
  <c r="AT103" i="1" s="1"/>
  <c r="J95" i="8"/>
  <c r="E108" i="7"/>
  <c r="J116" i="7"/>
  <c r="BE121" i="7"/>
  <c r="J35" i="7" s="1"/>
  <c r="AV101" i="1" s="1"/>
  <c r="J94" i="7"/>
  <c r="F116" i="7"/>
  <c r="F117" i="7"/>
  <c r="J91" i="7"/>
  <c r="F94" i="6"/>
  <c r="J93" i="6"/>
  <c r="J91" i="6"/>
  <c r="F116" i="6"/>
  <c r="E85" i="6"/>
  <c r="J94" i="6"/>
  <c r="BE121" i="6"/>
  <c r="J91" i="5"/>
  <c r="E108" i="5"/>
  <c r="BE121" i="5"/>
  <c r="F94" i="5"/>
  <c r="J116" i="5"/>
  <c r="J117" i="5"/>
  <c r="F93" i="5"/>
  <c r="BE146" i="4"/>
  <c r="BE188" i="4"/>
  <c r="BE215" i="4"/>
  <c r="BE216" i="4"/>
  <c r="BE282" i="4"/>
  <c r="BE297" i="4"/>
  <c r="BE313" i="4"/>
  <c r="BE325" i="4"/>
  <c r="BE414" i="4"/>
  <c r="BE421" i="4"/>
  <c r="BE496" i="4"/>
  <c r="BE500" i="4"/>
  <c r="BE502" i="4"/>
  <c r="BE506" i="4"/>
  <c r="BE521" i="4"/>
  <c r="BE525" i="4"/>
  <c r="BE533" i="4"/>
  <c r="BE543" i="4"/>
  <c r="BE547" i="4"/>
  <c r="BE594" i="4"/>
  <c r="BE596" i="4"/>
  <c r="BE609" i="4"/>
  <c r="BE615" i="4"/>
  <c r="BE622" i="4"/>
  <c r="BE646" i="4"/>
  <c r="BE655" i="4"/>
  <c r="BE736" i="4"/>
  <c r="BE750" i="4"/>
  <c r="BE758" i="4"/>
  <c r="BE761" i="4"/>
  <c r="BE762" i="4"/>
  <c r="F140" i="4"/>
  <c r="BE150" i="4"/>
  <c r="BE174" i="4"/>
  <c r="BE252" i="4"/>
  <c r="BE268" i="4"/>
  <c r="BE300" i="4"/>
  <c r="BE309" i="4"/>
  <c r="BE317" i="4"/>
  <c r="BE326" i="4"/>
  <c r="BE332" i="4"/>
  <c r="BE336" i="4"/>
  <c r="BE347" i="4"/>
  <c r="BE354" i="4"/>
  <c r="BE380" i="4"/>
  <c r="BE390" i="4"/>
  <c r="BE392" i="4"/>
  <c r="BE399" i="4"/>
  <c r="BE431" i="4"/>
  <c r="BE449" i="4"/>
  <c r="BE457" i="4"/>
  <c r="BE469" i="4"/>
  <c r="BE495" i="4"/>
  <c r="BE511" i="4"/>
  <c r="BE515" i="4"/>
  <c r="BE529" i="4"/>
  <c r="BE600" i="4"/>
  <c r="BE602" i="4"/>
  <c r="BE611" i="4"/>
  <c r="BE628" i="4"/>
  <c r="BE632" i="4"/>
  <c r="BE657" i="4"/>
  <c r="BE672" i="4"/>
  <c r="BE703" i="4"/>
  <c r="BE728" i="4"/>
  <c r="F93" i="4"/>
  <c r="J137" i="4"/>
  <c r="BE162" i="4"/>
  <c r="BE169" i="4"/>
  <c r="BE173" i="4"/>
  <c r="BE203" i="4"/>
  <c r="BE205" i="4"/>
  <c r="BE232" i="4"/>
  <c r="BE249" i="4"/>
  <c r="BE265" i="4"/>
  <c r="BE266" i="4"/>
  <c r="BE341" i="4"/>
  <c r="BE345" i="4"/>
  <c r="BE351" i="4"/>
  <c r="BE362" i="4"/>
  <c r="BE369" i="4"/>
  <c r="BE384" i="4"/>
  <c r="BE386" i="4"/>
  <c r="BE437" i="4"/>
  <c r="BE445" i="4"/>
  <c r="BE463" i="4"/>
  <c r="BE475" i="4"/>
  <c r="BE477" i="4"/>
  <c r="BE483" i="4"/>
  <c r="BE512" i="4"/>
  <c r="BE527" i="4"/>
  <c r="BE598" i="4"/>
  <c r="BE630" i="4"/>
  <c r="BE634" i="4"/>
  <c r="BE653" i="4"/>
  <c r="BE659" i="4"/>
  <c r="BE669" i="4"/>
  <c r="BE694" i="4"/>
  <c r="BE702" i="4"/>
  <c r="BE710" i="4"/>
  <c r="BE718" i="4"/>
  <c r="BE738" i="4"/>
  <c r="J93" i="4"/>
  <c r="BE154" i="4"/>
  <c r="BE164" i="4"/>
  <c r="BE182" i="4"/>
  <c r="BE270" i="4"/>
  <c r="BE292" i="4"/>
  <c r="BE299" i="4"/>
  <c r="BE311" i="4"/>
  <c r="BE346" i="4"/>
  <c r="BE366" i="4"/>
  <c r="BE435" i="4"/>
  <c r="BE465" i="4"/>
  <c r="BE513" i="4"/>
  <c r="BE516" i="4"/>
  <c r="BE523" i="4"/>
  <c r="BE564" i="4"/>
  <c r="BE566" i="4"/>
  <c r="BE568" i="4"/>
  <c r="BE583" i="4"/>
  <c r="BE585" i="4"/>
  <c r="BE586" i="4"/>
  <c r="BE588" i="4"/>
  <c r="BE620" i="4"/>
  <c r="BE665" i="4"/>
  <c r="BE678" i="4"/>
  <c r="BE682" i="4"/>
  <c r="BE696" i="4"/>
  <c r="BE726" i="4"/>
  <c r="BE730" i="4"/>
  <c r="BE180" i="4"/>
  <c r="BE193" i="4"/>
  <c r="BE211" i="4"/>
  <c r="BE263" i="4"/>
  <c r="BE287" i="4"/>
  <c r="BE324" i="4"/>
  <c r="BE330" i="4"/>
  <c r="BE372" i="4"/>
  <c r="BE419" i="4"/>
  <c r="BE455" i="4"/>
  <c r="BE459" i="4"/>
  <c r="BE461" i="4"/>
  <c r="BE479" i="4"/>
  <c r="BE541" i="4"/>
  <c r="BE545" i="4"/>
  <c r="BE569" i="4"/>
  <c r="BE590" i="4"/>
  <c r="BE607" i="4"/>
  <c r="BE619" i="4"/>
  <c r="BE624" i="4"/>
  <c r="BE626" i="4"/>
  <c r="BE636" i="4"/>
  <c r="BE638" i="4"/>
  <c r="BE642" i="4"/>
  <c r="BE724" i="4"/>
  <c r="BE740" i="4"/>
  <c r="E85" i="4"/>
  <c r="BE218" i="4"/>
  <c r="BE223" i="4"/>
  <c r="BE240" i="4"/>
  <c r="BE244" i="4"/>
  <c r="BE258" i="4"/>
  <c r="BE261" i="4"/>
  <c r="BE274" i="4"/>
  <c r="BE277" i="4"/>
  <c r="BE339" i="4"/>
  <c r="BE374" i="4"/>
  <c r="BE378" i="4"/>
  <c r="BE409" i="4"/>
  <c r="BE433" i="4"/>
  <c r="BE439" i="4"/>
  <c r="BE451" i="4"/>
  <c r="BE467" i="4"/>
  <c r="BE493" i="4"/>
  <c r="BE510" i="4"/>
  <c r="BE535" i="4"/>
  <c r="BE556" i="4"/>
  <c r="BE617" i="4"/>
  <c r="BE640" i="4"/>
  <c r="BE644" i="4"/>
  <c r="BE700" i="4"/>
  <c r="BE705" i="4"/>
  <c r="BE707" i="4"/>
  <c r="BE711" i="4"/>
  <c r="BE716" i="4"/>
  <c r="BE732" i="4"/>
  <c r="BE743" i="4"/>
  <c r="BE748" i="4"/>
  <c r="J138" i="3"/>
  <c r="J100" i="3" s="1"/>
  <c r="BE152" i="4"/>
  <c r="BE155" i="4"/>
  <c r="BE176" i="4"/>
  <c r="BE184" i="4"/>
  <c r="BE197" i="4"/>
  <c r="BE199" i="4"/>
  <c r="BE201" i="4"/>
  <c r="BE209" i="4"/>
  <c r="BE255" i="4"/>
  <c r="BE260" i="4"/>
  <c r="BE322" i="4"/>
  <c r="BE334" i="4"/>
  <c r="BE337" i="4"/>
  <c r="BE368" i="4"/>
  <c r="BE396" i="4"/>
  <c r="BE423" i="4"/>
  <c r="BE473" i="4"/>
  <c r="BE504" i="4"/>
  <c r="BE534" i="4"/>
  <c r="BE539" i="4"/>
  <c r="BE575" i="4"/>
  <c r="BE604" i="4"/>
  <c r="BE648" i="4"/>
  <c r="BE667" i="4"/>
  <c r="BE675" i="4"/>
  <c r="BE680" i="4"/>
  <c r="BE698" i="4"/>
  <c r="BE722" i="4"/>
  <c r="BE755" i="4"/>
  <c r="BE756" i="4"/>
  <c r="J94" i="4"/>
  <c r="BE148" i="4"/>
  <c r="BE158" i="4"/>
  <c r="BE207" i="4"/>
  <c r="BE213" i="4"/>
  <c r="BE230" i="4"/>
  <c r="BE246" i="4"/>
  <c r="BE271" i="4"/>
  <c r="BE275" i="4"/>
  <c r="BE304" i="4"/>
  <c r="BE307" i="4"/>
  <c r="BE315" i="4"/>
  <c r="BE328" i="4"/>
  <c r="BE338" i="4"/>
  <c r="BE357" i="4"/>
  <c r="BE364" i="4"/>
  <c r="BE402" i="4"/>
  <c r="BE427" i="4"/>
  <c r="BE429" i="4"/>
  <c r="BE441" i="4"/>
  <c r="BE443" i="4"/>
  <c r="BE447" i="4"/>
  <c r="BE450" i="4"/>
  <c r="BE453" i="4"/>
  <c r="BE471" i="4"/>
  <c r="BE480" i="4"/>
  <c r="BE482" i="4"/>
  <c r="BE489" i="4"/>
  <c r="BE592" i="4"/>
  <c r="BE613" i="4"/>
  <c r="BE649" i="4"/>
  <c r="BE661" i="4"/>
  <c r="BE663" i="4"/>
  <c r="BE709" i="4"/>
  <c r="BE712" i="4"/>
  <c r="BE714" i="4"/>
  <c r="BE720" i="4"/>
  <c r="BE734" i="4"/>
  <c r="J93" i="3"/>
  <c r="J130" i="3"/>
  <c r="J133" i="3"/>
  <c r="BE145" i="3"/>
  <c r="BE147" i="3"/>
  <c r="BE149" i="3"/>
  <c r="BE151" i="3"/>
  <c r="BE204" i="3"/>
  <c r="BE207" i="3"/>
  <c r="BE214" i="3"/>
  <c r="BE234" i="3"/>
  <c r="BE245" i="3"/>
  <c r="BE250" i="3"/>
  <c r="BE257" i="3"/>
  <c r="BE139" i="3"/>
  <c r="BE141" i="3"/>
  <c r="BE176" i="3"/>
  <c r="BE179" i="3"/>
  <c r="BE180" i="3"/>
  <c r="BE241" i="3"/>
  <c r="BE161" i="3"/>
  <c r="BE181" i="3"/>
  <c r="BE189" i="3"/>
  <c r="BK217" i="2"/>
  <c r="J217" i="2" s="1"/>
  <c r="J101" i="2" s="1"/>
  <c r="BE183" i="3"/>
  <c r="BE211" i="3"/>
  <c r="BE228" i="3"/>
  <c r="F93" i="3"/>
  <c r="F133" i="3"/>
  <c r="BE143" i="3"/>
  <c r="BE155" i="3"/>
  <c r="BE160" i="3"/>
  <c r="BE162" i="3"/>
  <c r="BE186" i="3"/>
  <c r="BE192" i="3"/>
  <c r="BE202" i="3"/>
  <c r="BE209" i="3"/>
  <c r="BE219" i="3"/>
  <c r="BE223" i="3"/>
  <c r="BE185" i="3"/>
  <c r="BE236" i="3"/>
  <c r="E85" i="3"/>
  <c r="BE252" i="3"/>
  <c r="BE254" i="3"/>
  <c r="BE264" i="3"/>
  <c r="BE267" i="3"/>
  <c r="BE172" i="3"/>
  <c r="BE174" i="3"/>
  <c r="BE187" i="3"/>
  <c r="BE195" i="3"/>
  <c r="BE199" i="3"/>
  <c r="BE259" i="3"/>
  <c r="BE179" i="2"/>
  <c r="J116" i="2"/>
  <c r="BE127" i="2"/>
  <c r="BE156" i="2"/>
  <c r="BE173" i="2"/>
  <c r="E85" i="2"/>
  <c r="BE125" i="2"/>
  <c r="BE143" i="2"/>
  <c r="BE175" i="2"/>
  <c r="BE192" i="2"/>
  <c r="BE194" i="2"/>
  <c r="BE196" i="2"/>
  <c r="BE201" i="2"/>
  <c r="BE203" i="2"/>
  <c r="BE213" i="2"/>
  <c r="F92" i="2"/>
  <c r="BE177" i="2"/>
  <c r="BE158" i="2"/>
  <c r="BE169" i="2"/>
  <c r="BE198" i="2"/>
  <c r="BE200" i="2"/>
  <c r="BE205" i="2"/>
  <c r="BE207" i="2"/>
  <c r="BE209" i="2"/>
  <c r="BE212" i="2"/>
  <c r="BE215" i="2"/>
  <c r="BE216" i="2"/>
  <c r="BE219" i="2"/>
  <c r="BE139" i="2"/>
  <c r="BE161" i="2"/>
  <c r="BE165" i="2"/>
  <c r="BE182" i="2"/>
  <c r="BE184" i="2"/>
  <c r="BE197" i="2"/>
  <c r="BE133" i="2"/>
  <c r="BE137" i="2"/>
  <c r="BE166" i="2"/>
  <c r="BE186" i="2"/>
  <c r="BE190" i="2"/>
  <c r="BE129" i="2"/>
  <c r="BE131" i="2"/>
  <c r="BE141" i="2"/>
  <c r="BE145" i="2"/>
  <c r="BE154" i="2"/>
  <c r="BE159" i="2"/>
  <c r="BE172" i="2"/>
  <c r="BE181" i="2"/>
  <c r="AU102" i="1"/>
  <c r="F36" i="3"/>
  <c r="BA97" i="1" s="1"/>
  <c r="F39" i="4"/>
  <c r="BD98" i="1" s="1"/>
  <c r="F37" i="23"/>
  <c r="BB121" i="1" s="1"/>
  <c r="F39" i="23"/>
  <c r="BD121" i="1" s="1"/>
  <c r="F38" i="24"/>
  <c r="BC122" i="1" s="1"/>
  <c r="AS96" i="1"/>
  <c r="AS94" i="1" s="1"/>
  <c r="J36" i="3"/>
  <c r="AW97" i="1" s="1"/>
  <c r="F37" i="4"/>
  <c r="BB98" i="1" s="1"/>
  <c r="J36" i="23"/>
  <c r="AW121" i="1" s="1"/>
  <c r="F36" i="24"/>
  <c r="BA122" i="1" s="1"/>
  <c r="F34" i="26"/>
  <c r="BA124" i="1" s="1"/>
  <c r="J34" i="29"/>
  <c r="AW127" i="1"/>
  <c r="F34" i="31"/>
  <c r="BA129" i="1" s="1"/>
  <c r="F34" i="33"/>
  <c r="BA131" i="1" s="1"/>
  <c r="J34" i="2"/>
  <c r="AW95" i="1" s="1"/>
  <c r="F38" i="4"/>
  <c r="BC98" i="1" s="1"/>
  <c r="F37" i="22"/>
  <c r="BB120" i="1" s="1"/>
  <c r="F36" i="25"/>
  <c r="BA123" i="1" s="1"/>
  <c r="J34" i="30"/>
  <c r="AW128" i="1" s="1"/>
  <c r="F38" i="3"/>
  <c r="BC97" i="1" s="1"/>
  <c r="J35" i="5"/>
  <c r="AV99" i="1" s="1"/>
  <c r="J36" i="5"/>
  <c r="AW99" i="1" s="1"/>
  <c r="F36" i="6"/>
  <c r="BA100" i="1" s="1"/>
  <c r="J35" i="6"/>
  <c r="AV100" i="1"/>
  <c r="AT100" i="1" s="1"/>
  <c r="J36" i="7"/>
  <c r="AW101" i="1" s="1"/>
  <c r="BC102" i="1"/>
  <c r="J37" i="9"/>
  <c r="AV104" i="1" s="1"/>
  <c r="AT104" i="1" s="1"/>
  <c r="F36" i="10"/>
  <c r="BA105" i="1" s="1"/>
  <c r="J37" i="13"/>
  <c r="F36" i="15"/>
  <c r="J35" i="16"/>
  <c r="F37" i="18"/>
  <c r="BB114" i="1" s="1"/>
  <c r="F38" i="18"/>
  <c r="BC114" i="1" s="1"/>
  <c r="F39" i="19"/>
  <c r="BD116" i="1" s="1"/>
  <c r="F36" i="20"/>
  <c r="BA117" i="1" s="1"/>
  <c r="F39" i="20"/>
  <c r="BD117" i="1" s="1"/>
  <c r="F36" i="21"/>
  <c r="BA118" i="1" s="1"/>
  <c r="F38" i="21"/>
  <c r="BC118" i="1"/>
  <c r="F38" i="22"/>
  <c r="BC120" i="1" s="1"/>
  <c r="F35" i="25"/>
  <c r="AZ123" i="1" s="1"/>
  <c r="J33" i="28"/>
  <c r="AV126" i="1" s="1"/>
  <c r="J33" i="30"/>
  <c r="AV128" i="1"/>
  <c r="F37" i="33"/>
  <c r="BD131" i="1" s="1"/>
  <c r="F37" i="2"/>
  <c r="BD95" i="1" s="1"/>
  <c r="F39" i="3"/>
  <c r="BD97" i="1" s="1"/>
  <c r="BD102" i="1"/>
  <c r="BB102" i="1"/>
  <c r="F38" i="11"/>
  <c r="F36" i="17"/>
  <c r="BA113" i="1" s="1"/>
  <c r="F39" i="18"/>
  <c r="BD114" i="1" s="1"/>
  <c r="J36" i="18"/>
  <c r="AW114" i="1" s="1"/>
  <c r="J36" i="19"/>
  <c r="AW116" i="1" s="1"/>
  <c r="F37" i="19"/>
  <c r="BB116" i="1" s="1"/>
  <c r="J36" i="20"/>
  <c r="AW117" i="1" s="1"/>
  <c r="F38" i="20"/>
  <c r="BC117" i="1" s="1"/>
  <c r="J36" i="21"/>
  <c r="AW118" i="1" s="1"/>
  <c r="J36" i="22"/>
  <c r="AW120" i="1" s="1"/>
  <c r="F39" i="24"/>
  <c r="BD122" i="1" s="1"/>
  <c r="J34" i="33"/>
  <c r="AW131" i="1" s="1"/>
  <c r="J30" i="29"/>
  <c r="F36" i="2"/>
  <c r="BC95" i="1" s="1"/>
  <c r="J36" i="4"/>
  <c r="AW98" i="1" s="1"/>
  <c r="F36" i="23"/>
  <c r="BA121" i="1" s="1"/>
  <c r="F38" i="23"/>
  <c r="BC121" i="1" s="1"/>
  <c r="F37" i="24"/>
  <c r="BB122" i="1" s="1"/>
  <c r="F34" i="32"/>
  <c r="BA130" i="1" s="1"/>
  <c r="F35" i="2"/>
  <c r="BB95" i="1"/>
  <c r="F37" i="3"/>
  <c r="BB97" i="1" s="1"/>
  <c r="F38" i="8"/>
  <c r="BA103" i="1"/>
  <c r="F38" i="9"/>
  <c r="BA104" i="1" s="1"/>
  <c r="F38" i="12"/>
  <c r="F38" i="13"/>
  <c r="J38" i="14"/>
  <c r="J36" i="16"/>
  <c r="F36" i="18"/>
  <c r="BA114" i="1" s="1"/>
  <c r="F36" i="19"/>
  <c r="BA116" i="1" s="1"/>
  <c r="F38" i="19"/>
  <c r="BC116" i="1" s="1"/>
  <c r="F37" i="20"/>
  <c r="BB117" i="1" s="1"/>
  <c r="F37" i="21"/>
  <c r="BB118" i="1"/>
  <c r="F39" i="21"/>
  <c r="BD118" i="1" s="1"/>
  <c r="F36" i="22"/>
  <c r="BA120" i="1" s="1"/>
  <c r="J36" i="24"/>
  <c r="AW122" i="1" s="1"/>
  <c r="J33" i="26"/>
  <c r="AV124" i="1" s="1"/>
  <c r="AT124" i="1" s="1"/>
  <c r="J34" i="28"/>
  <c r="AW126" i="1"/>
  <c r="J33" i="31"/>
  <c r="AV129" i="1" s="1"/>
  <c r="AT129" i="1" s="1"/>
  <c r="F36" i="33"/>
  <c r="BC131" i="1" s="1"/>
  <c r="F34" i="2"/>
  <c r="BA95" i="1" s="1"/>
  <c r="F36" i="4"/>
  <c r="BA98" i="1" s="1"/>
  <c r="F39" i="22"/>
  <c r="BD120" i="1" s="1"/>
  <c r="F34" i="27"/>
  <c r="BA125" i="1" s="1"/>
  <c r="F33" i="29"/>
  <c r="AZ127" i="1" s="1"/>
  <c r="F35" i="33"/>
  <c r="BB131" i="1" s="1"/>
  <c r="R189" i="24" l="1"/>
  <c r="BK189" i="24"/>
  <c r="J189" i="24" s="1"/>
  <c r="J102" i="24" s="1"/>
  <c r="T310" i="22"/>
  <c r="J362" i="22"/>
  <c r="J112" i="22" s="1"/>
  <c r="BK310" i="22"/>
  <c r="J310" i="22" s="1"/>
  <c r="J106" i="22" s="1"/>
  <c r="J124" i="21"/>
  <c r="J100" i="21" s="1"/>
  <c r="BK215" i="19"/>
  <c r="J215" i="19" s="1"/>
  <c r="J105" i="19" s="1"/>
  <c r="BK123" i="18"/>
  <c r="BK122" i="18" s="1"/>
  <c r="J122" i="18" s="1"/>
  <c r="J98" i="18" s="1"/>
  <c r="J34" i="9"/>
  <c r="J100" i="9"/>
  <c r="J98" i="7"/>
  <c r="J32" i="7"/>
  <c r="AG101" i="1" s="1"/>
  <c r="AN101" i="1" s="1"/>
  <c r="BK123" i="2"/>
  <c r="J123" i="2" s="1"/>
  <c r="J97" i="2" s="1"/>
  <c r="J100" i="8"/>
  <c r="J34" i="8"/>
  <c r="J43" i="8" s="1"/>
  <c r="BK122" i="21"/>
  <c r="J122" i="21" s="1"/>
  <c r="J32" i="21" s="1"/>
  <c r="J123" i="21"/>
  <c r="J99" i="21" s="1"/>
  <c r="J100" i="11"/>
  <c r="J34" i="11"/>
  <c r="AG107" i="1" s="1"/>
  <c r="AN107" i="1" s="1"/>
  <c r="J32" i="16"/>
  <c r="AG112" i="1" s="1"/>
  <c r="AN112" i="1" s="1"/>
  <c r="J98" i="16"/>
  <c r="J30" i="28"/>
  <c r="AG126" i="1" s="1"/>
  <c r="J96" i="28"/>
  <c r="J96" i="26"/>
  <c r="J30" i="26"/>
  <c r="AG124" i="1" s="1"/>
  <c r="AN124" i="1" s="1"/>
  <c r="J98" i="5"/>
  <c r="J32" i="5"/>
  <c r="AG99" i="1" s="1"/>
  <c r="J30" i="31"/>
  <c r="AG129" i="1" s="1"/>
  <c r="AN129" i="1" s="1"/>
  <c r="T123" i="2"/>
  <c r="T122" i="2" s="1"/>
  <c r="P164" i="23"/>
  <c r="T128" i="20"/>
  <c r="BK130" i="23"/>
  <c r="J130" i="23" s="1"/>
  <c r="J99" i="23" s="1"/>
  <c r="R128" i="20"/>
  <c r="P189" i="24"/>
  <c r="R144" i="4"/>
  <c r="P190" i="3"/>
  <c r="P126" i="33"/>
  <c r="P123" i="33" s="1"/>
  <c r="AU131" i="1" s="1"/>
  <c r="J34" i="14"/>
  <c r="AG110" i="1" s="1"/>
  <c r="J34" i="13"/>
  <c r="AG109" i="1" s="1"/>
  <c r="J100" i="13"/>
  <c r="J32" i="15"/>
  <c r="AG111" i="1" s="1"/>
  <c r="AN111" i="1" s="1"/>
  <c r="J98" i="15"/>
  <c r="J100" i="12"/>
  <c r="J34" i="12"/>
  <c r="J43" i="12" s="1"/>
  <c r="J96" i="27"/>
  <c r="J30" i="27"/>
  <c r="AG125" i="1" s="1"/>
  <c r="J96" i="30"/>
  <c r="J30" i="30"/>
  <c r="J39" i="30" s="1"/>
  <c r="J98" i="6"/>
  <c r="J30" i="32"/>
  <c r="BK176" i="20"/>
  <c r="J176" i="20" s="1"/>
  <c r="J104" i="20" s="1"/>
  <c r="J32" i="17"/>
  <c r="AG113" i="1" s="1"/>
  <c r="J190" i="24"/>
  <c r="J103" i="24" s="1"/>
  <c r="J32" i="10"/>
  <c r="AG105" i="1" s="1"/>
  <c r="BK144" i="4"/>
  <c r="J144" i="4" s="1"/>
  <c r="J99" i="4" s="1"/>
  <c r="BK164" i="23"/>
  <c r="J164" i="23" s="1"/>
  <c r="J104" i="23" s="1"/>
  <c r="R355" i="4"/>
  <c r="R143" i="4" s="1"/>
  <c r="P144" i="4"/>
  <c r="P135" i="22"/>
  <c r="P130" i="23"/>
  <c r="P355" i="4"/>
  <c r="R126" i="33"/>
  <c r="R123" i="33" s="1"/>
  <c r="R135" i="22"/>
  <c r="T127" i="20"/>
  <c r="T135" i="22"/>
  <c r="BK355" i="4"/>
  <c r="J355" i="4" s="1"/>
  <c r="J107" i="4" s="1"/>
  <c r="T130" i="23"/>
  <c r="R123" i="2"/>
  <c r="R122" i="2"/>
  <c r="P129" i="19"/>
  <c r="P128" i="19" s="1"/>
  <c r="AU116" i="1" s="1"/>
  <c r="BK137" i="3"/>
  <c r="J137" i="3" s="1"/>
  <c r="J99" i="3" s="1"/>
  <c r="R130" i="23"/>
  <c r="T129" i="19"/>
  <c r="T128" i="19" s="1"/>
  <c r="R190" i="3"/>
  <c r="R136" i="3" s="1"/>
  <c r="T126" i="33"/>
  <c r="T123" i="33" s="1"/>
  <c r="R310" i="22"/>
  <c r="P136" i="3"/>
  <c r="AU97" i="1" s="1"/>
  <c r="R164" i="23"/>
  <c r="T144" i="4"/>
  <c r="P128" i="20"/>
  <c r="P127" i="20"/>
  <c r="AU117" i="1" s="1"/>
  <c r="T164" i="23"/>
  <c r="BK126" i="33"/>
  <c r="BK123" i="33" s="1"/>
  <c r="J123" i="33" s="1"/>
  <c r="J96" i="33" s="1"/>
  <c r="T127" i="24"/>
  <c r="T126" i="24" s="1"/>
  <c r="R127" i="24"/>
  <c r="R126" i="24" s="1"/>
  <c r="T190" i="3"/>
  <c r="T136" i="3" s="1"/>
  <c r="BK135" i="22"/>
  <c r="P310" i="22"/>
  <c r="P127" i="24"/>
  <c r="R127" i="20"/>
  <c r="T355" i="4"/>
  <c r="P123" i="2"/>
  <c r="P122" i="2" s="1"/>
  <c r="AU95" i="1" s="1"/>
  <c r="R129" i="19"/>
  <c r="R128" i="19" s="1"/>
  <c r="AG130" i="1"/>
  <c r="AG127" i="1"/>
  <c r="AG100" i="1"/>
  <c r="AN100" i="1" s="1"/>
  <c r="BK123" i="25"/>
  <c r="J123" i="25" s="1"/>
  <c r="J99" i="25" s="1"/>
  <c r="BK190" i="3"/>
  <c r="J190" i="3" s="1"/>
  <c r="J103" i="3" s="1"/>
  <c r="BK128" i="20"/>
  <c r="J128" i="20" s="1"/>
  <c r="J99" i="20" s="1"/>
  <c r="J127" i="33"/>
  <c r="J99" i="33" s="1"/>
  <c r="BK127" i="24"/>
  <c r="AG128" i="1"/>
  <c r="J39" i="31"/>
  <c r="AG118" i="1"/>
  <c r="J98" i="21"/>
  <c r="J129" i="19"/>
  <c r="J99" i="19" s="1"/>
  <c r="AG108" i="1"/>
  <c r="AG104" i="1"/>
  <c r="AN104" i="1"/>
  <c r="J43" i="9"/>
  <c r="J41" i="6"/>
  <c r="J35" i="4"/>
  <c r="AV98" i="1" s="1"/>
  <c r="AT98" i="1" s="1"/>
  <c r="AT99" i="1"/>
  <c r="F35" i="6"/>
  <c r="AZ100" i="1" s="1"/>
  <c r="AT101" i="1"/>
  <c r="BA102" i="1"/>
  <c r="AW102" i="1" s="1"/>
  <c r="AY102" i="1"/>
  <c r="J35" i="10"/>
  <c r="AV105" i="1"/>
  <c r="AT105" i="1" s="1"/>
  <c r="J37" i="11"/>
  <c r="F37" i="13"/>
  <c r="J35" i="17"/>
  <c r="AV113" i="1" s="1"/>
  <c r="AT113" i="1" s="1"/>
  <c r="BD96" i="1"/>
  <c r="BB115" i="1"/>
  <c r="AX115" i="1" s="1"/>
  <c r="J35" i="21"/>
  <c r="AV118" i="1" s="1"/>
  <c r="AT118" i="1" s="1"/>
  <c r="AN118" i="1" s="1"/>
  <c r="BA115" i="1"/>
  <c r="AW115" i="1" s="1"/>
  <c r="J35" i="23"/>
  <c r="AV121" i="1" s="1"/>
  <c r="AT121" i="1" s="1"/>
  <c r="J35" i="25"/>
  <c r="AV123" i="1" s="1"/>
  <c r="AT123" i="1" s="1"/>
  <c r="BB119" i="1"/>
  <c r="AX119" i="1" s="1"/>
  <c r="BA119" i="1"/>
  <c r="AW119" i="1" s="1"/>
  <c r="J33" i="29"/>
  <c r="AV127" i="1" s="1"/>
  <c r="AT127" i="1" s="1"/>
  <c r="AN127" i="1" s="1"/>
  <c r="J33" i="32"/>
  <c r="AV130" i="1" s="1"/>
  <c r="AT130" i="1" s="1"/>
  <c r="AN130" i="1" s="1"/>
  <c r="F35" i="4"/>
  <c r="AZ98" i="1" s="1"/>
  <c r="F35" i="3"/>
  <c r="AZ97" i="1" s="1"/>
  <c r="BC96" i="1"/>
  <c r="AY96" i="1" s="1"/>
  <c r="BD115" i="1"/>
  <c r="F35" i="21"/>
  <c r="AZ118" i="1" s="1"/>
  <c r="BC115" i="1"/>
  <c r="AY115" i="1" s="1"/>
  <c r="F35" i="23"/>
  <c r="AZ121" i="1" s="1"/>
  <c r="BC119" i="1"/>
  <c r="AY119" i="1" s="1"/>
  <c r="BD119" i="1"/>
  <c r="F33" i="26"/>
  <c r="AZ124" i="1" s="1"/>
  <c r="F33" i="28"/>
  <c r="AZ126" i="1" s="1"/>
  <c r="F33" i="31"/>
  <c r="AZ129" i="1" s="1"/>
  <c r="F35" i="5"/>
  <c r="AZ99" i="1" s="1"/>
  <c r="F35" i="7"/>
  <c r="AZ101" i="1" s="1"/>
  <c r="F37" i="8"/>
  <c r="AZ103" i="1" s="1"/>
  <c r="AX102" i="1"/>
  <c r="F37" i="9"/>
  <c r="AZ104" i="1" s="1"/>
  <c r="F37" i="12"/>
  <c r="J35" i="15"/>
  <c r="J35" i="18"/>
  <c r="AV114" i="1" s="1"/>
  <c r="AT114" i="1" s="1"/>
  <c r="J35" i="19"/>
  <c r="AV116" i="1" s="1"/>
  <c r="AT116" i="1" s="1"/>
  <c r="J35" i="24"/>
  <c r="AV122" i="1" s="1"/>
  <c r="AT122" i="1" s="1"/>
  <c r="AT126" i="1"/>
  <c r="F33" i="30"/>
  <c r="AZ128" i="1"/>
  <c r="F33" i="33"/>
  <c r="AZ131" i="1" s="1"/>
  <c r="J33" i="2"/>
  <c r="AV95" i="1" s="1"/>
  <c r="AT95" i="1" s="1"/>
  <c r="J37" i="14"/>
  <c r="F35" i="16"/>
  <c r="BB96" i="1"/>
  <c r="AX96" i="1" s="1"/>
  <c r="J35" i="20"/>
  <c r="AV117" i="1" s="1"/>
  <c r="AT117" i="1" s="1"/>
  <c r="F35" i="22"/>
  <c r="AZ120" i="1" s="1"/>
  <c r="F33" i="2"/>
  <c r="AZ95" i="1" s="1"/>
  <c r="F35" i="18"/>
  <c r="AZ114" i="1" s="1"/>
  <c r="F35" i="19"/>
  <c r="AZ116" i="1" s="1"/>
  <c r="F35" i="24"/>
  <c r="AZ122" i="1" s="1"/>
  <c r="J33" i="27"/>
  <c r="AV125" i="1" s="1"/>
  <c r="AT125" i="1" s="1"/>
  <c r="AT128" i="1"/>
  <c r="AN128" i="1" s="1"/>
  <c r="J33" i="33"/>
  <c r="AV131" i="1" s="1"/>
  <c r="AT131" i="1" s="1"/>
  <c r="J35" i="3"/>
  <c r="AV97" i="1" s="1"/>
  <c r="AT97" i="1" s="1"/>
  <c r="F35" i="20"/>
  <c r="AZ117" i="1" s="1"/>
  <c r="J35" i="22"/>
  <c r="AV120" i="1" s="1"/>
  <c r="AT120" i="1" s="1"/>
  <c r="J39" i="28" l="1"/>
  <c r="AN126" i="1"/>
  <c r="J39" i="26"/>
  <c r="P126" i="24"/>
  <c r="AU122" i="1" s="1"/>
  <c r="BK126" i="24"/>
  <c r="J126" i="24" s="1"/>
  <c r="J98" i="24" s="1"/>
  <c r="P129" i="23"/>
  <c r="AU121" i="1" s="1"/>
  <c r="T134" i="22"/>
  <c r="BK134" i="22"/>
  <c r="J134" i="22" s="1"/>
  <c r="J98" i="22" s="1"/>
  <c r="J43" i="13"/>
  <c r="BK127" i="20"/>
  <c r="J127" i="20" s="1"/>
  <c r="J32" i="20" s="1"/>
  <c r="AG117" i="1" s="1"/>
  <c r="BK128" i="19"/>
  <c r="J128" i="19" s="1"/>
  <c r="J98" i="19" s="1"/>
  <c r="J32" i="18"/>
  <c r="AG114" i="1" s="1"/>
  <c r="AN114" i="1" s="1"/>
  <c r="J123" i="18"/>
  <c r="J99" i="18" s="1"/>
  <c r="J41" i="16"/>
  <c r="AG103" i="1"/>
  <c r="AG102" i="1" s="1"/>
  <c r="J41" i="7"/>
  <c r="BK122" i="2"/>
  <c r="J122" i="2" s="1"/>
  <c r="J96" i="2" s="1"/>
  <c r="J41" i="5"/>
  <c r="AN125" i="1"/>
  <c r="AN99" i="1"/>
  <c r="BK129" i="23"/>
  <c r="J129" i="23" s="1"/>
  <c r="J32" i="23" s="1"/>
  <c r="AG121" i="1" s="1"/>
  <c r="AN121" i="1" s="1"/>
  <c r="J126" i="33"/>
  <c r="J98" i="33" s="1"/>
  <c r="BK143" i="4"/>
  <c r="J143" i="4" s="1"/>
  <c r="J98" i="4" s="1"/>
  <c r="AN110" i="1"/>
  <c r="AN109" i="1"/>
  <c r="AG106" i="1"/>
  <c r="AN106" i="1" s="1"/>
  <c r="AN113" i="1"/>
  <c r="AN105" i="1"/>
  <c r="J135" i="22"/>
  <c r="J99" i="22" s="1"/>
  <c r="T129" i="23"/>
  <c r="R129" i="23"/>
  <c r="T143" i="4"/>
  <c r="R134" i="22"/>
  <c r="P134" i="22"/>
  <c r="AU120" i="1" s="1"/>
  <c r="P143" i="4"/>
  <c r="AU98" i="1" s="1"/>
  <c r="AU96" i="1" s="1"/>
  <c r="J127" i="24"/>
  <c r="J99" i="24" s="1"/>
  <c r="BK122" i="25"/>
  <c r="J122" i="25" s="1"/>
  <c r="J98" i="25" s="1"/>
  <c r="BK136" i="3"/>
  <c r="J136" i="3" s="1"/>
  <c r="J32" i="3" s="1"/>
  <c r="AG97" i="1" s="1"/>
  <c r="J39" i="32"/>
  <c r="J39" i="29"/>
  <c r="J39" i="27"/>
  <c r="AN117" i="1"/>
  <c r="J98" i="20"/>
  <c r="J41" i="21"/>
  <c r="J41" i="20"/>
  <c r="J41" i="17"/>
  <c r="J41" i="15"/>
  <c r="J43" i="14"/>
  <c r="AN108" i="1"/>
  <c r="J43" i="11"/>
  <c r="J41" i="10"/>
  <c r="AN103" i="1"/>
  <c r="AU115" i="1"/>
  <c r="J32" i="24"/>
  <c r="AG122" i="1" s="1"/>
  <c r="BC94" i="1"/>
  <c r="W32" i="1" s="1"/>
  <c r="BA96" i="1"/>
  <c r="AW96" i="1" s="1"/>
  <c r="BD94" i="1"/>
  <c r="W33" i="1" s="1"/>
  <c r="AZ102" i="1"/>
  <c r="AV102" i="1" s="1"/>
  <c r="AT102" i="1" s="1"/>
  <c r="AN102" i="1" s="1"/>
  <c r="AZ119" i="1"/>
  <c r="AV119" i="1" s="1"/>
  <c r="AT119" i="1" s="1"/>
  <c r="J30" i="33"/>
  <c r="AG131" i="1" s="1"/>
  <c r="BB94" i="1"/>
  <c r="W31" i="1" s="1"/>
  <c r="AZ115" i="1"/>
  <c r="AV115" i="1" s="1"/>
  <c r="AT115" i="1" s="1"/>
  <c r="AU119" i="1" l="1"/>
  <c r="AU94" i="1" s="1"/>
  <c r="J98" i="23"/>
  <c r="J32" i="22"/>
  <c r="AG120" i="1" s="1"/>
  <c r="AN120" i="1" s="1"/>
  <c r="J32" i="19"/>
  <c r="AG116" i="1" s="1"/>
  <c r="AN116" i="1" s="1"/>
  <c r="J41" i="19"/>
  <c r="AG115" i="1"/>
  <c r="AN115" i="1" s="1"/>
  <c r="J41" i="18"/>
  <c r="J30" i="2"/>
  <c r="AG95" i="1" s="1"/>
  <c r="AN95" i="1" s="1"/>
  <c r="J41" i="23"/>
  <c r="J32" i="4"/>
  <c r="AG98" i="1" s="1"/>
  <c r="AG96" i="1" s="1"/>
  <c r="J41" i="3"/>
  <c r="J39" i="33"/>
  <c r="J41" i="24"/>
  <c r="J98" i="3"/>
  <c r="AN122" i="1"/>
  <c r="AN131" i="1"/>
  <c r="AN97" i="1"/>
  <c r="AY94" i="1"/>
  <c r="BA94" i="1"/>
  <c r="AW94" i="1" s="1"/>
  <c r="AK30" i="1" s="1"/>
  <c r="J32" i="25"/>
  <c r="AG123" i="1" s="1"/>
  <c r="AZ96" i="1"/>
  <c r="AV96" i="1" s="1"/>
  <c r="AT96" i="1" s="1"/>
  <c r="AX94" i="1"/>
  <c r="J41" i="22" l="1"/>
  <c r="AG119" i="1"/>
  <c r="AN119" i="1" s="1"/>
  <c r="J39" i="2"/>
  <c r="AN98" i="1"/>
  <c r="J41" i="4"/>
  <c r="AN96" i="1"/>
  <c r="J41" i="25"/>
  <c r="AN123" i="1"/>
  <c r="AZ94" i="1"/>
  <c r="AV94" i="1" s="1"/>
  <c r="AK29" i="1" s="1"/>
  <c r="W30" i="1"/>
  <c r="AG94" i="1" l="1"/>
  <c r="AK26" i="1" s="1"/>
  <c r="AK35" i="1" s="1"/>
  <c r="AT94" i="1"/>
  <c r="W29" i="1"/>
  <c r="AN94" i="1" l="1"/>
</calcChain>
</file>

<file path=xl/sharedStrings.xml><?xml version="1.0" encoding="utf-8"?>
<sst xmlns="http://schemas.openxmlformats.org/spreadsheetml/2006/main" count="19973" uniqueCount="2819">
  <si>
    <t>Export Komplet</t>
  </si>
  <si>
    <t/>
  </si>
  <si>
    <t>2.0</t>
  </si>
  <si>
    <t>False</t>
  </si>
  <si>
    <t>{25f1f06c-8681-4767-a83c-150504a57fec}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</si>
  <si>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</si>
  <si>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</si>
  <si>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</si>
  <si>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</si>
  <si>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</si>
  <si>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</si>
  <si>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</si>
  <si>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</si>
  <si>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2023-09-12</t>
  </si>
  <si>
    <t>Stavba:</t>
  </si>
  <si>
    <t>ON Náchod Urgentní příjem</t>
  </si>
  <si>
    <t>KSO:</t>
  </si>
  <si>
    <t>CC-CZ:</t>
  </si>
  <si>
    <t>Místo:</t>
  </si>
  <si>
    <t>Náchod</t>
  </si>
  <si>
    <t>Datum:</t>
  </si>
  <si>
    <t>10. 8. 2023</t>
  </si>
  <si>
    <t>Zadavatel:</t>
  </si>
  <si>
    <t>IČ:</t>
  </si>
  <si>
    <t>70889546</t>
  </si>
  <si>
    <t>Královéhradecký kraj</t>
  </si>
  <si>
    <t>DIČ:</t>
  </si>
  <si>
    <t>CZ70889546</t>
  </si>
  <si>
    <t>Zhotovitel:</t>
  </si>
  <si>
    <t xml:space="preserve"> </t>
  </si>
  <si>
    <t>Projektant:</t>
  </si>
  <si>
    <t>25264451</t>
  </si>
  <si>
    <t>PROXION s.r.o.</t>
  </si>
  <si>
    <t>CZ25264451</t>
  </si>
  <si>
    <t>True</t>
  </si>
  <si>
    <t>Zpracovatel:</t>
  </si>
  <si>
    <t>Michael Hlušek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</si>
  <si>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</si>
  <si>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</si>
  <si>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</si>
  <si>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</si>
  <si>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</si>
  <si>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</si>
  <si>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</si>
  <si>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</si>
  <si>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</si>
  <si>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</si>
  <si>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</si>
  <si>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</si>
  <si>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</si>
  <si>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</si>
  <si>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</si>
  <si>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</si>
  <si>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</si>
  <si>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</si>
  <si>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</si>
  <si>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</si>
  <si>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</si>
  <si>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</si>
  <si>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</si>
  <si>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</si>
  <si>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</si>
  <si>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</si>
  <si>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</si>
  <si>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</si>
  <si>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</si>
  <si>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</si>
  <si>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</si>
  <si>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</si>
  <si>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</si>
  <si>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</si>
  <si>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</si>
  <si>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</si>
  <si>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</si>
  <si>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</si>
  <si>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</si>
  <si>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</si>
  <si>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</si>
  <si>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</si>
  <si>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</si>
  <si>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</si>
  <si>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</si>
  <si>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</si>
  <si>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</si>
  <si>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Příprava staveniště</t>
  </si>
  <si>
    <t>STA</t>
  </si>
  <si>
    <t>1</t>
  </si>
  <si>
    <t>{6a1f8218-812c-4617-9351-d30cb2dc2dbb}</t>
  </si>
  <si>
    <t>2</t>
  </si>
  <si>
    <t>SO-01</t>
  </si>
  <si>
    <t>Přístavba a stavební úpravy pavilonu A a B</t>
  </si>
  <si>
    <t>{6a204637-9f74-44ea-9992-63c44dd35548}</t>
  </si>
  <si>
    <t>01</t>
  </si>
  <si>
    <t>Bourací práce</t>
  </si>
  <si>
    <t>Soupis</t>
  </si>
  <si>
    <t>{ec760491-6f5f-443e-93ec-4d32e5e94253}</t>
  </si>
  <si>
    <t>02</t>
  </si>
  <si>
    <t>Nový stav</t>
  </si>
  <si>
    <t>{47cf13a4-d4c0-4e7c-9808-93e6d1b7960f}</t>
  </si>
  <si>
    <t>03</t>
  </si>
  <si>
    <t>ZTI</t>
  </si>
  <si>
    <t>{5ff0967e-01b2-437e-acc6-3370ba722777}</t>
  </si>
  <si>
    <t>04</t>
  </si>
  <si>
    <t>ÚT</t>
  </si>
  <si>
    <t>{002890c3-08af-41d9-a94d-51a82ec36a9b}</t>
  </si>
  <si>
    <t>05</t>
  </si>
  <si>
    <t>VZT</t>
  </si>
  <si>
    <t>{eb88b9c5-81a1-4bf2-bb47-70a802d63e02}</t>
  </si>
  <si>
    <t>06</t>
  </si>
  <si>
    <t>Chlazení</t>
  </si>
  <si>
    <t>{f0a1a3b5-cdc2-467f-9688-d4bd2f519671}</t>
  </si>
  <si>
    <t>06.1</t>
  </si>
  <si>
    <t>chlazení přemístění strojovny</t>
  </si>
  <si>
    <t>3</t>
  </si>
  <si>
    <t>{3ca0be8f-7d7b-4d22-a26d-a674a24f25e8}</t>
  </si>
  <si>
    <t>06.2</t>
  </si>
  <si>
    <t>chlazení rozvody</t>
  </si>
  <si>
    <t>{48380687-f49d-4458-a802-a4fad76bf563}</t>
  </si>
  <si>
    <t>07</t>
  </si>
  <si>
    <t>Silnoproud rozvody</t>
  </si>
  <si>
    <t>{76aef9f2-f49e-4f11-b4c2-c8a59b9cf99d}</t>
  </si>
  <si>
    <t>08</t>
  </si>
  <si>
    <t>Slabaproud rozvody + elektrická požární signalizace</t>
  </si>
  <si>
    <t>{9b8f02bd-502b-4570-bfea-6f1979cb93aa}</t>
  </si>
  <si>
    <t>08.1</t>
  </si>
  <si>
    <t xml:space="preserve">elektrická zabezpečovací signalizace </t>
  </si>
  <si>
    <t>{9cb77f0a-6573-4d17-84df-86e98bf74450}</t>
  </si>
  <si>
    <t>08.2</t>
  </si>
  <si>
    <t xml:space="preserve">evakuační a místní ozvučení </t>
  </si>
  <si>
    <t>{0c21bd01-2890-4b4d-9822-08d6cfc215a2}</t>
  </si>
  <si>
    <t>08.3</t>
  </si>
  <si>
    <t>elektrická požární signalizace</t>
  </si>
  <si>
    <t>{157bb750-c50a-4dc9-928c-5be5435c5096}</t>
  </si>
  <si>
    <t>08.4</t>
  </si>
  <si>
    <t>strukturovaný kabelážní systém</t>
  </si>
  <si>
    <t>{1abd1916-ef16-43d6-9c51-095277104d59}</t>
  </si>
  <si>
    <t>09</t>
  </si>
  <si>
    <t>MaR</t>
  </si>
  <si>
    <t>{4170ba9b-ad83-4963-9ec6-138ff925273d}</t>
  </si>
  <si>
    <t>10</t>
  </si>
  <si>
    <t>Potrubní pošta</t>
  </si>
  <si>
    <t>{4e2930c8-969a-43af-bc45-286aa90701ea}</t>
  </si>
  <si>
    <t>11</t>
  </si>
  <si>
    <t>Medicinální plyny rozvody</t>
  </si>
  <si>
    <t>{81578cec-a2b1-44b3-a3e9-a9525dbfb7d1}</t>
  </si>
  <si>
    <t>ORN</t>
  </si>
  <si>
    <t>Ostatní rozpočtové náklady</t>
  </si>
  <si>
    <t>{4f9722ba-979e-4561-b5d0-a561ee792d70}</t>
  </si>
  <si>
    <t>SO-03</t>
  </si>
  <si>
    <t>Komunikace a zpevněné plochy</t>
  </si>
  <si>
    <t>{580808a4-66ff-4b72-b1f8-2bc2b3e3e08b}</t>
  </si>
  <si>
    <t>Komunikace a plochy</t>
  </si>
  <si>
    <t>{50329993-4a45-441f-92d0-d905142c684d}</t>
  </si>
  <si>
    <t>Přístupové chodníky</t>
  </si>
  <si>
    <t>{93cdfc4d-bf63-4b77-8e61-4df3b99e76e0}</t>
  </si>
  <si>
    <t>Sadové úpravy</t>
  </si>
  <si>
    <t>{54e149ec-7e4a-44a3-b835-c0b935a042b7}</t>
  </si>
  <si>
    <t>SO-04</t>
  </si>
  <si>
    <t>Venkovní betonové konstrukce</t>
  </si>
  <si>
    <t>{500c3bab-53ba-4992-9320-c3e1f063a191}</t>
  </si>
  <si>
    <t>Opěrné stěny, schodiště</t>
  </si>
  <si>
    <t>{a37a1925-5ab5-4ca8-9d09-9a15ec03e5d4}</t>
  </si>
  <si>
    <t>Zastřešení chodníku</t>
  </si>
  <si>
    <t>{7b8359b7-e4b0-4550-b1a0-5d4709303459}</t>
  </si>
  <si>
    <t>Vyvýšené záhony</t>
  </si>
  <si>
    <t>{df911997-c88b-433a-9585-29636ef53ace}</t>
  </si>
  <si>
    <t>{29dddfce-49a4-4ea9-85a8-5b9e9622dbba}</t>
  </si>
  <si>
    <t>IO-01</t>
  </si>
  <si>
    <t>Přeložky vodovodů</t>
  </si>
  <si>
    <t>{5bb4f917-7470-4131-afa8-a44956a37f94}</t>
  </si>
  <si>
    <t>IO-02</t>
  </si>
  <si>
    <t>Přeložky kanalizací</t>
  </si>
  <si>
    <t>{07fafb82-1a21-4d62-ab1f-463b5fca066a}</t>
  </si>
  <si>
    <t>IO-03</t>
  </si>
  <si>
    <t>Dešťová kanalizace</t>
  </si>
  <si>
    <t>{4318c938-2c3e-41b8-8f04-fa6549086186}</t>
  </si>
  <si>
    <t>IO-04</t>
  </si>
  <si>
    <t>Přeložka areálového stl plynovodu</t>
  </si>
  <si>
    <t>{a2527ef2-3cab-4c9f-9267-b8b3dc7f3d44}</t>
  </si>
  <si>
    <t>IO-05</t>
  </si>
  <si>
    <t>Venkovní osvětlení a přeložka VO</t>
  </si>
  <si>
    <t>{f9bdb85f-0b17-4551-9052-bc7a54ef7066}</t>
  </si>
  <si>
    <t>PS-01</t>
  </si>
  <si>
    <t>Rozšíření parkovacího systému</t>
  </si>
  <si>
    <t>{63984021-5e8c-4723-9896-6a0bfe1ff4b7}</t>
  </si>
  <si>
    <t>PS-02</t>
  </si>
  <si>
    <t>Zdravotnické vybavení</t>
  </si>
  <si>
    <t>{09d0c5ee-0c14-4da8-8e70-1a404cd3e024}</t>
  </si>
  <si>
    <t>VRN</t>
  </si>
  <si>
    <t>Vedlejší rozpočtové náklady</t>
  </si>
  <si>
    <t>{c9943f7e-141e-40f7-9cfb-bff3ed08db2a}</t>
  </si>
  <si>
    <t>bet_dlažba</t>
  </si>
  <si>
    <t>Betonová velkoformátová dlažba</t>
  </si>
  <si>
    <t>m2</t>
  </si>
  <si>
    <t>619,5</t>
  </si>
  <si>
    <t>doplň_dlažby_poch</t>
  </si>
  <si>
    <t>Doplňované pochozí plochy íčko</t>
  </si>
  <si>
    <t>57,75</t>
  </si>
  <si>
    <t>KRYCÍ LIST SOUPISU PRACÍ</t>
  </si>
  <si>
    <t>dren_dlažba</t>
  </si>
  <si>
    <t>Betonová dranážní dlažba</t>
  </si>
  <si>
    <t>68,25</t>
  </si>
  <si>
    <t>skadeb_dlažba_poch</t>
  </si>
  <si>
    <t>Betonová skladebná dlažba pochozí</t>
  </si>
  <si>
    <t>165,9</t>
  </si>
  <si>
    <t>skladeb_dlažba</t>
  </si>
  <si>
    <t>Betonová skladebná dlažba</t>
  </si>
  <si>
    <t>63</t>
  </si>
  <si>
    <t>var_pásy</t>
  </si>
  <si>
    <t>Varovné pásy slepecké parkety</t>
  </si>
  <si>
    <t>11,55</t>
  </si>
  <si>
    <t>Objekt:</t>
  </si>
  <si>
    <t>var_pásy_reliéf</t>
  </si>
  <si>
    <t>Varovné pásy reliéfní dlažba</t>
  </si>
  <si>
    <t>40,95</t>
  </si>
  <si>
    <t>SO-00 - Příprava staveniště</t>
  </si>
  <si>
    <t>vel_dlažba_poch</t>
  </si>
  <si>
    <t>Pochozí velkoformátová dlažba</t>
  </si>
  <si>
    <t>651</t>
  </si>
  <si>
    <t>živ</t>
  </si>
  <si>
    <t>Nové živičné komunikace</t>
  </si>
  <si>
    <t>630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</si>
  <si>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</si>
  <si>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</si>
  <si>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</si>
  <si>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</si>
  <si>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</si>
  <si>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</si>
  <si>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</si>
  <si>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</si>
  <si>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</si>
  <si>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</si>
  <si>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</si>
  <si>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</si>
  <si>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</si>
  <si>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</si>
  <si>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</si>
  <si>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</si>
  <si>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</si>
  <si>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</si>
  <si>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</si>
  <si>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</si>
  <si>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</si>
  <si>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</si>
  <si>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</si>
  <si>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</si>
  <si>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</si>
  <si>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</si>
  <si>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</si>
  <si>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</si>
  <si>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</si>
  <si>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</si>
  <si>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</si>
  <si>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4</t>
  </si>
  <si>
    <t>2030793520</t>
  </si>
  <si>
    <t>VV</t>
  </si>
  <si>
    <t>"viz. situace přípravy staveniště" 415*1,1</t>
  </si>
  <si>
    <t>112101102</t>
  </si>
  <si>
    <t>Odstranění stromů listnatých průměru kmene přes 300 do 500 mm</t>
  </si>
  <si>
    <t>kus</t>
  </si>
  <si>
    <t>-228191220</t>
  </si>
  <si>
    <t>"viz. situace přípravy staveniště" 11</t>
  </si>
  <si>
    <t>112251102</t>
  </si>
  <si>
    <t>Odstranění pařezů průměru přes 300 do 500 mm</t>
  </si>
  <si>
    <t>-1300180157</t>
  </si>
  <si>
    <t>"viz. situace přípravy staveniště" 3+11</t>
  </si>
  <si>
    <t>113106134</t>
  </si>
  <si>
    <t>Rozebrání dlažeb ze zámkových dlaždic komunikací pro pěší strojně pl do 50 m2</t>
  </si>
  <si>
    <t>1925710596</t>
  </si>
  <si>
    <t>"viz. situace přípravy staveniště - dlážděné plochy" 327</t>
  </si>
  <si>
    <t>5</t>
  </si>
  <si>
    <t>113107222</t>
  </si>
  <si>
    <t>Odstranění podkladu z kameniva drceného tl přes 100 do 200 mm strojně pl přes 200 m2</t>
  </si>
  <si>
    <t>-15310150</t>
  </si>
  <si>
    <t>"viz. situace přípravy staveniště - asfaltové plochy" 863,5</t>
  </si>
  <si>
    <t>Součet</t>
  </si>
  <si>
    <t>6</t>
  </si>
  <si>
    <t>113107243</t>
  </si>
  <si>
    <t>Odstranění podkladu živičného tl přes 100 do 150 mm strojně pl přes 200 m2</t>
  </si>
  <si>
    <t>-1388150272</t>
  </si>
  <si>
    <t>7</t>
  </si>
  <si>
    <t>113201112</t>
  </si>
  <si>
    <t>Vytrhání obrub silničních ležatých</t>
  </si>
  <si>
    <t>m</t>
  </si>
  <si>
    <t>-1655884079</t>
  </si>
  <si>
    <t>"viz. situace přípravy staveniště" 320</t>
  </si>
  <si>
    <t>8</t>
  </si>
  <si>
    <t>113204111</t>
  </si>
  <si>
    <t>Vytrhání obrub záhonových</t>
  </si>
  <si>
    <t>1164573223</t>
  </si>
  <si>
    <t>"viz. situace přípravy staveniště" 155</t>
  </si>
  <si>
    <t>9</t>
  </si>
  <si>
    <t>121151123</t>
  </si>
  <si>
    <t>Sejmutí ornice plochy přes 500 m2 tl vrstvy do 200 mm strojně</t>
  </si>
  <si>
    <t>-1187825089</t>
  </si>
  <si>
    <t>5,5*50+10*15+20*15+50*15+125</t>
  </si>
  <si>
    <t>122251105</t>
  </si>
  <si>
    <t>Odkopávky a prokopávky nezapažené v hornině třídy těžitelnosti I skupiny 3 objem do 1000 m3 strojně</t>
  </si>
  <si>
    <t>m3</t>
  </si>
  <si>
    <t>1686523587</t>
  </si>
  <si>
    <t>"viz. situace přípravy staveniště" živ*0,24</t>
  </si>
  <si>
    <t>"viz. situace přípravy staveniště" bet_dlažba*0,24</t>
  </si>
  <si>
    <t>"viz. situace přípravy staveniště" dren_dlažba*0,24</t>
  </si>
  <si>
    <t>"viz. situace přípravy staveniště" skladeb_dlažba*0,24</t>
  </si>
  <si>
    <t>"viz. situace přípravy staveniště" (vel_dlažba_poch+var_pásy_reliéf)*0,24</t>
  </si>
  <si>
    <t>"viz. situace přípravy staveniště" (skadeb_dlažba_poch+doplň_dlažby_poch+var_pásy)*0,24</t>
  </si>
  <si>
    <t>"u odstraněného přístřešku" 150*0,5</t>
  </si>
  <si>
    <t>001R.1</t>
  </si>
  <si>
    <t>Odkopání stávajicích el. kabelů a položení bet. chráničky</t>
  </si>
  <si>
    <t>-865486645</t>
  </si>
  <si>
    <t>15,2+4,5</t>
  </si>
  <si>
    <t>12</t>
  </si>
  <si>
    <t>162451106</t>
  </si>
  <si>
    <t>Vodorovné přemístění přes 1 500 do 2000 m výkopku/sypaniny z horniny třídy těžitelnosti I skupiny 1 až 3</t>
  </si>
  <si>
    <t>1632091681</t>
  </si>
  <si>
    <t>628,896+1600*0,2</t>
  </si>
  <si>
    <t>13</t>
  </si>
  <si>
    <t>171251201</t>
  </si>
  <si>
    <t>Uložení sypaniny na skládky nebo meziskládky</t>
  </si>
  <si>
    <t>1245271227</t>
  </si>
  <si>
    <t>14</t>
  </si>
  <si>
    <t>167151111</t>
  </si>
  <si>
    <t>Nakládání výkopku z hornin třídy těžitelnosti I skupiny 1 až 3 přes 100 m3</t>
  </si>
  <si>
    <t>-2037789002</t>
  </si>
  <si>
    <t>775,678-380,665-195,141</t>
  </si>
  <si>
    <t>167151121</t>
  </si>
  <si>
    <t>Skládání nebo překládání výkopku z horniny třídy těžitelnosti I skupiny 1 až 3</t>
  </si>
  <si>
    <t>-925092586</t>
  </si>
  <si>
    <t>"odvoz na meziskládku" 775,678</t>
  </si>
  <si>
    <t>"odvoz na skládku" 199,872</t>
  </si>
  <si>
    <t>16</t>
  </si>
  <si>
    <t>162751117</t>
  </si>
  <si>
    <t>Vodorovné přemístění přes 9 000 do 10000 m výkopku/sypaniny z horniny třídy těžitelnosti I skupiny 1 až 3</t>
  </si>
  <si>
    <t>1448513347</t>
  </si>
  <si>
    <t>17</t>
  </si>
  <si>
    <t>162751119</t>
  </si>
  <si>
    <t>Příplatek k vodorovnému přemístění výkopku/sypaniny z horniny třídy těžitelnosti I skupiny 1 až 3 ZKD 1000 m přes 10000 m</t>
  </si>
  <si>
    <t>319111240</t>
  </si>
  <si>
    <t>199,872</t>
  </si>
  <si>
    <t>199,872*6 'Přepočtené koeficientem množství</t>
  </si>
  <si>
    <t>18</t>
  </si>
  <si>
    <t>171201221</t>
  </si>
  <si>
    <t>Poplatek za uložení na skládce (skládkovné) zeminy a kamení kód odpadu 17 05 04</t>
  </si>
  <si>
    <t>t</t>
  </si>
  <si>
    <t>-324293761</t>
  </si>
  <si>
    <t>199,872*1,6 'Přepočtené koeficientem množství</t>
  </si>
  <si>
    <t>19</t>
  </si>
  <si>
    <t>183106612</t>
  </si>
  <si>
    <t>Ochrana stromu protikořenovou clonou v rovině nebo na svahu do 1:5 hl přes 500 do 700 mm</t>
  </si>
  <si>
    <t>-1693293903</t>
  </si>
  <si>
    <t>20</t>
  </si>
  <si>
    <t>M</t>
  </si>
  <si>
    <t>69311086</t>
  </si>
  <si>
    <t>geotextilie netkaná separační, ochranná, filtrační, drenážní PP 1000g/m2</t>
  </si>
  <si>
    <t>-582562462</t>
  </si>
  <si>
    <t>30*1,2 'Přepočtené koeficientem množství</t>
  </si>
  <si>
    <t>184401113</t>
  </si>
  <si>
    <t>Příprava dřevin k přesazení bez výměny půdy s vyhnojením s balem D přes 1 do 1,2 m v rovině a svahu do 1:5</t>
  </si>
  <si>
    <t>1308502202</t>
  </si>
  <si>
    <t>"viz. situace přípravy staveniště" 2</t>
  </si>
  <si>
    <t>22</t>
  </si>
  <si>
    <t>184818112</t>
  </si>
  <si>
    <t>Vyvětvení a tvarový ořez dřevin v přes 3 do 5 m s odnesením odpadu do 200 m a spálením</t>
  </si>
  <si>
    <t>-1011267284</t>
  </si>
  <si>
    <t>Ostatní konstrukce a práce, bourání</t>
  </si>
  <si>
    <t>23</t>
  </si>
  <si>
    <t>001R</t>
  </si>
  <si>
    <t>Bourání ocelové kce a zastřešení se zábradlím u schodišť</t>
  </si>
  <si>
    <t>soubor</t>
  </si>
  <si>
    <t>-2144089804</t>
  </si>
  <si>
    <t>24</t>
  </si>
  <si>
    <t>002R</t>
  </si>
  <si>
    <t>Odstranění reklamní tabule (ocelová kce vč. betonových patek)</t>
  </si>
  <si>
    <t>-1788191665</t>
  </si>
  <si>
    <t>25</t>
  </si>
  <si>
    <t>003R</t>
  </si>
  <si>
    <t>Odstranění okapového chodníku</t>
  </si>
  <si>
    <t>1277614022</t>
  </si>
  <si>
    <t>"viz. situace přípravy staveniště" 18</t>
  </si>
  <si>
    <t>26</t>
  </si>
  <si>
    <t>005R</t>
  </si>
  <si>
    <t>Přemístění vlajkových stožárů + nové betonové patky</t>
  </si>
  <si>
    <t>1924831750</t>
  </si>
  <si>
    <t>"viz. situace přípravy staveniště" 4</t>
  </si>
  <si>
    <t>27</t>
  </si>
  <si>
    <t>961044111</t>
  </si>
  <si>
    <t>Bourání základů z betonu prostého</t>
  </si>
  <si>
    <t>616921294</t>
  </si>
  <si>
    <t>"viz. situace přípravy staveniště" (0,5*0,6*0,5+1,2*0,4*0,4)*8</t>
  </si>
  <si>
    <t>"základ vlajkových stožárů" (0,7*0,7*1,2)*4</t>
  </si>
  <si>
    <t>28</t>
  </si>
  <si>
    <t>961055111</t>
  </si>
  <si>
    <t>Bourání základů ze ŽB</t>
  </si>
  <si>
    <t>772916293</t>
  </si>
  <si>
    <t>"bourání venkovních ramen schodišť - viz situace přípravy staveniště" (3,4*3,6*0,25+1,5)*2+(5,1*3,6*0,25+1,5)*2+(0,4*0,5*3,4)*4+(0,4*0,5*5,1)*4</t>
  </si>
  <si>
    <t>29</t>
  </si>
  <si>
    <t>962023491</t>
  </si>
  <si>
    <t>Bourání zdiva nadzákladového smíšeného na MC přes 1 m3</t>
  </si>
  <si>
    <t>-224769546</t>
  </si>
  <si>
    <t>"viz. situace přípravy staveniště - bourání atiky" 9,15*0,64*0,6+1,3*0,3*0,6</t>
  </si>
  <si>
    <t>30</t>
  </si>
  <si>
    <t>963042819</t>
  </si>
  <si>
    <t>Bourání schodišťových stupňů betonových zhotovených na místě</t>
  </si>
  <si>
    <t>-1163990075</t>
  </si>
  <si>
    <t>"bourání venkovních stupňů schodišť - viz situace přípravy staveniště" 3,6*(20+28+5)</t>
  </si>
  <si>
    <t>31</t>
  </si>
  <si>
    <t>966001211</t>
  </si>
  <si>
    <t>Odstranění lavičky stabilní zabetonované</t>
  </si>
  <si>
    <t>-2120002946</t>
  </si>
  <si>
    <t>32</t>
  </si>
  <si>
    <t>966001311</t>
  </si>
  <si>
    <t>Odstranění odpadkového koše s betonovou patkou</t>
  </si>
  <si>
    <t>286799757</t>
  </si>
  <si>
    <t>33</t>
  </si>
  <si>
    <t>966005311</t>
  </si>
  <si>
    <t>Rozebrání a odstranění silničního svodidla s jednou pásnicí</t>
  </si>
  <si>
    <t>-1056568131</t>
  </si>
  <si>
    <t>"viz. situace přípravy staveniště" 12*1,1</t>
  </si>
  <si>
    <t>34</t>
  </si>
  <si>
    <t>966006132</t>
  </si>
  <si>
    <t>Odstranění značek dopravních nebo orientačních se sloupky s betonovými patkami</t>
  </si>
  <si>
    <t>-1891673434</t>
  </si>
  <si>
    <t>35</t>
  </si>
  <si>
    <t>966008211</t>
  </si>
  <si>
    <t>Bourání odvodňovacího žlabu z betonových příkopových tvárnic š do 500 mm</t>
  </si>
  <si>
    <t>-822844295</t>
  </si>
  <si>
    <t>"viz. situace přípravy staveniště" 13,5</t>
  </si>
  <si>
    <t>36</t>
  </si>
  <si>
    <t>966008231</t>
  </si>
  <si>
    <t>Bourání plastového odvodňovacího žlabu š do 200 mm</t>
  </si>
  <si>
    <t>-1974786595</t>
  </si>
  <si>
    <t>"viz. situace přípravy staveniště" 13,5+8,5</t>
  </si>
  <si>
    <t>37</t>
  </si>
  <si>
    <t>966071711</t>
  </si>
  <si>
    <t>Bourání sloupků a vzpěr plotových ocelových do 2,5 m zabetonovaných</t>
  </si>
  <si>
    <t>-441340275</t>
  </si>
  <si>
    <t>"viz. situace přípravy staveniště" 7</t>
  </si>
  <si>
    <t>38</t>
  </si>
  <si>
    <t>966072811</t>
  </si>
  <si>
    <t>Rozebrání rámového oplocení na ocelové sloupky v přes 1 do 2 m</t>
  </si>
  <si>
    <t>257436487</t>
  </si>
  <si>
    <t>"viz. situace přípravy staveniště" 16</t>
  </si>
  <si>
    <t>39</t>
  </si>
  <si>
    <t>981511118</t>
  </si>
  <si>
    <t>Demolice konstrukcí objektů drátokamenných (gabionů) postupným rozebíráním</t>
  </si>
  <si>
    <t>1625302313</t>
  </si>
  <si>
    <t>"viz. situace přípravy staveniště" 1*24*0,6+1*4*0,6</t>
  </si>
  <si>
    <t>997</t>
  </si>
  <si>
    <t>Přesun sutě</t>
  </si>
  <si>
    <t>40</t>
  </si>
  <si>
    <t>997013501</t>
  </si>
  <si>
    <t>Odvoz suti a vybouraných hmot na skládku nebo meziskládku do 1 km se složením</t>
  </si>
  <si>
    <t>-1908584996</t>
  </si>
  <si>
    <t>41</t>
  </si>
  <si>
    <t>997013509</t>
  </si>
  <si>
    <t>Příplatek k odvozu suti a vybouraných hmot na skládku ZKD 1 km přes 1 km</t>
  </si>
  <si>
    <t>-1769488887</t>
  </si>
  <si>
    <t>981,262*6 'Přepočtené koeficientem množství</t>
  </si>
  <si>
    <t>42</t>
  </si>
  <si>
    <t>997013645</t>
  </si>
  <si>
    <t>Poplatek za uložení na skládce (skládkovné) odpadu asfaltového bez dehtu kód odpadu 17 03 02</t>
  </si>
  <si>
    <t>1607488382</t>
  </si>
  <si>
    <t>43</t>
  </si>
  <si>
    <t>997013811</t>
  </si>
  <si>
    <t>Poplatek za uložení na skládce (skládkovné) stavebního odpadu dřevěného kód odpadu 17 02 01</t>
  </si>
  <si>
    <t>766420696</t>
  </si>
  <si>
    <t>PSV</t>
  </si>
  <si>
    <t>Práce a dodávky PSV</t>
  </si>
  <si>
    <t>766</t>
  </si>
  <si>
    <t>Konstrukce truhlářské</t>
  </si>
  <si>
    <t>44</t>
  </si>
  <si>
    <t>766432841</t>
  </si>
  <si>
    <t>Demontáž dřevěného obložení betonových stupňů schodiště</t>
  </si>
  <si>
    <t>-250525206</t>
  </si>
  <si>
    <t>"bourání venkovních schodišť - viz situace přípravy staveniště" 3,6*(20+28+5)</t>
  </si>
  <si>
    <t>kazpod</t>
  </si>
  <si>
    <t>Kazetový minerální podhled</t>
  </si>
  <si>
    <t>1610</t>
  </si>
  <si>
    <t>obklad</t>
  </si>
  <si>
    <t>Keramický obklad</t>
  </si>
  <si>
    <t>362,449</t>
  </si>
  <si>
    <t>příčky</t>
  </si>
  <si>
    <t>Bourání příček</t>
  </si>
  <si>
    <t>1119,631</t>
  </si>
  <si>
    <t>pvc</t>
  </si>
  <si>
    <t>PVC krytiny</t>
  </si>
  <si>
    <t>1511</t>
  </si>
  <si>
    <t>sdkpod</t>
  </si>
  <si>
    <t>SDK podhled</t>
  </si>
  <si>
    <t>193,77</t>
  </si>
  <si>
    <t>SO-01 - Přístavba a stavební úpravy pavilonu A a B</t>
  </si>
  <si>
    <t>Soupis:</t>
  </si>
  <si>
    <t>01 - Bourací práce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</si>
  <si>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</si>
  <si>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</si>
  <si>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</si>
  <si>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</si>
  <si>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</si>
  <si>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</si>
  <si>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</si>
  <si>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</si>
  <si>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</si>
  <si>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</si>
  <si>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786 - Dokončovací práce - čalounické úpravy</t>
  </si>
  <si>
    <t>-1516686957</t>
  </si>
  <si>
    <t>"kvůli kanalizaci" 2*0,1*10</t>
  </si>
  <si>
    <t>-1144258408</t>
  </si>
  <si>
    <t>"kvůli kanalizaci" 2*0,1*10+3*(0,25*0,25*0,5)</t>
  </si>
  <si>
    <t>855460304</t>
  </si>
  <si>
    <t>"1.NP - pavilon B" 2*(4,5*0,6)*3,5+12,7*0,6*3,5+9,2*0,6*1,3</t>
  </si>
  <si>
    <t>962031133</t>
  </si>
  <si>
    <t>Bourání příček z cihel pálených na MVC tl do 150 mm</t>
  </si>
  <si>
    <t>-501912213</t>
  </si>
  <si>
    <t>963051113</t>
  </si>
  <si>
    <t>Bourání ŽB stropů deskových tl přes 80 mm</t>
  </si>
  <si>
    <t>552928995</t>
  </si>
  <si>
    <t>"1.NP - pavilon B" (4,5*6+9)*0,5</t>
  </si>
  <si>
    <t>965042131</t>
  </si>
  <si>
    <t>Bourání podkladů pod dlažby nebo mazanin betonových nebo z litého asfaltu tl do 100 mm pl do 4 m2</t>
  </si>
  <si>
    <t>-704033646</t>
  </si>
  <si>
    <t>"kvůli kanalizaci" 2*0,1*20</t>
  </si>
  <si>
    <t>968082016</t>
  </si>
  <si>
    <t>Vybourání plastových rámů oken včetně křídel plochy přes 1 do 2 m2</t>
  </si>
  <si>
    <t>1764087514</t>
  </si>
  <si>
    <t>"1.NP - pavilon B" 2*(1,5*3+2,1*3+2,35+1,95+3,15+4+6)+1,2*1,5</t>
  </si>
  <si>
    <t>"1.NP - pavilon C" (0,9*1,52)*3+(0,9*0,6)*3</t>
  </si>
  <si>
    <t>971033681</t>
  </si>
  <si>
    <t>Vybourání otvorů ve zdivu cihelném pl do 4 m2 na MVC nebo MV tl do 900 mm</t>
  </si>
  <si>
    <t>1613811485</t>
  </si>
  <si>
    <t>"1.NP - pavilon A" (2,525*2,55)*0,425+(2,2*2,6)*0,9+((0,9*1,97+4,6)*0,125)*4+(3,97*2,1)*0,4+(4*2,2+5)*0,4</t>
  </si>
  <si>
    <t>"2.NP - pavilon A" (1,1*1,97)*5*0,2</t>
  </si>
  <si>
    <t>"1.NP - pavilon B" (4,3+5,05+5,515)*2,7*0,6</t>
  </si>
  <si>
    <t>971R</t>
  </si>
  <si>
    <t>Vybourání otvorů v betonových základech pl do 0,09 m2 tl do 450 mm</t>
  </si>
  <si>
    <t>1714614838</t>
  </si>
  <si>
    <t>974031134</t>
  </si>
  <si>
    <t>Vysekání rýh ve zdivu cihelném hl do 50 mm š do 150 mm</t>
  </si>
  <si>
    <t>-1965151184</t>
  </si>
  <si>
    <t>9740001R</t>
  </si>
  <si>
    <t>Vysekání rýh v betonové podlaze hl do 150 mm š do 150 mm</t>
  </si>
  <si>
    <t>-1524684602</t>
  </si>
  <si>
    <t>"1.NP - pavilon A" (1,8*2+0,9+0,45*4+1,2+2,3+1,2+2,5+0,5*2+1,8+0,7+2,7+0,6*3+0,4*4+1,2*2)-(0,7*4)</t>
  </si>
  <si>
    <t>"2.NP - pavilon A" (1,2*4+2,2+1,5+1,8*4+1,2+1,5+3+0,135+2,3+0,1)-(0,9*5+2,8)</t>
  </si>
  <si>
    <t>"1.NP - pavilon B" (2,9+1,25*2+0,9+3+1*2+2*2+2,05+1,35*3+1,35+0,1+2,15)-(0,7*10+0,8)</t>
  </si>
  <si>
    <t>"1.NP - pavilon A" (3,5+4+0,125+4+1,8+1,02+0,75*2+1,5+3,2+2,5+0,08+1,02+1,7+4,7+1,3+1,2+2,8+0,9+1,1+1,45+1,2+0,66+2,15+0,125+3,05+0,6+0,6+3,3*2)</t>
  </si>
  <si>
    <t>(1,5+4,63+0,12+4,955+(2,66+1,69+1,735+1,8)*2+1,6+6,4+1,42+2,5+4,11*2+5,72+3,3+2,6+3+2,15+3,055+3,35+0,125+1,7+0,125+2+2,8*3+1,1)-(0,8*5)</t>
  </si>
  <si>
    <t>-(0,9*8+1,1*3+1,4*2+1,6)</t>
  </si>
  <si>
    <t>"2.NP - pavilon A" (6,2+3,6+6+0,125+1,2+0,565*2+3+3,2+0,8*2+2,855+1,6+1,8)-(0,9*2+1,1*3)</t>
  </si>
  <si>
    <t>"1.NP - pavilon B" (2,5+1,25+2,7+3+2,9+(2,25+0,1+1,25)*2+6+5,5*2+0,4+0,08+1,81+3,65+3,65+1,1+0,5)-(0,9+0,8*4+1,1*3)</t>
  </si>
  <si>
    <t>977151126</t>
  </si>
  <si>
    <t>Jádrové vrty diamantovými korunkami do stavebních materiálů D přes 200 do 225 mm</t>
  </si>
  <si>
    <t>1011134716</t>
  </si>
  <si>
    <t>6*0,35</t>
  </si>
  <si>
    <t>977151128</t>
  </si>
  <si>
    <t>Jádrové vrty diamantovými korunkami do stavebních materiálů D přes 250 do 300 mm</t>
  </si>
  <si>
    <t>395477231</t>
  </si>
  <si>
    <t>977151113</t>
  </si>
  <si>
    <t>Jádrové vrty diamantovými korunkami do stavebních materiálů D přes 40 do 50 mm</t>
  </si>
  <si>
    <t>-998537390</t>
  </si>
  <si>
    <t>8*0,35</t>
  </si>
  <si>
    <t>997013151</t>
  </si>
  <si>
    <t>Vnitrostaveništní doprava suti a vybouraných hmot pro budovy v do 6 m s omezením mechanizace</t>
  </si>
  <si>
    <t>1065202646</t>
  </si>
  <si>
    <t>-1193145456</t>
  </si>
  <si>
    <t>1868165540</t>
  </si>
  <si>
    <t>684,937*6 'Přepočtené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</si>
  <si>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</si>
  <si>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</si>
  <si>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-1705487538</t>
  </si>
  <si>
    <t>684,711-4,246-2,773-1,84</t>
  </si>
  <si>
    <t>-2030454565</t>
  </si>
  <si>
    <t>997013813</t>
  </si>
  <si>
    <t>Poplatek za uložení na skládce (skládkovné) stavebního odpadu z plastických hmot kód odpadu 17 02 03</t>
  </si>
  <si>
    <t>-846175563</t>
  </si>
  <si>
    <t>997013814</t>
  </si>
  <si>
    <t>Poplatek za uložení na skládce (skládkovné) stavebního odpadu izolací kód odpadu 17 06 04</t>
  </si>
  <si>
    <t>2097508443</t>
  </si>
  <si>
    <t>998</t>
  </si>
  <si>
    <t>Přesun hmot</t>
  </si>
  <si>
    <t>998011001</t>
  </si>
  <si>
    <t>Přesun hmot pro budovy zděné v do 6 m</t>
  </si>
  <si>
    <t>1716965324</t>
  </si>
  <si>
    <t>711</t>
  </si>
  <si>
    <t>Izolace proti vodě, vlhkosti a plynům</t>
  </si>
  <si>
    <t>711131811</t>
  </si>
  <si>
    <t>Odstranění izolace proti zemní vlhkosti vodorovné</t>
  </si>
  <si>
    <t>292085408</t>
  </si>
  <si>
    <t>"kvůli kanalizaci" 2*20</t>
  </si>
  <si>
    <t>712</t>
  </si>
  <si>
    <t>Povlakové krytiny</t>
  </si>
  <si>
    <t>712361803</t>
  </si>
  <si>
    <t>Odstranění povlakové krytiny střech do 10° z fólií přilepených v plné ploše</t>
  </si>
  <si>
    <t>-489549169</t>
  </si>
  <si>
    <t>"1.NP - pavilon B" 4,5*6+19*2</t>
  </si>
  <si>
    <t>"1.NP - pavilon A" 114/2</t>
  </si>
  <si>
    <t>712990833</t>
  </si>
  <si>
    <t>Odstranění násypu povlakové krytiny střech přes 10° tl přes 50 do 100 mm</t>
  </si>
  <si>
    <t>-2010547385</t>
  </si>
  <si>
    <t>"střecha nad 1.NP - pavilon A - kačírek" 344</t>
  </si>
  <si>
    <t>713</t>
  </si>
  <si>
    <t>Izolace tepelné</t>
  </si>
  <si>
    <t>713120821</t>
  </si>
  <si>
    <t>Odstranění tepelné izolace podlah volně kladené z polystyrenu suchého tl do 100 mm</t>
  </si>
  <si>
    <t>-601818306</t>
  </si>
  <si>
    <t>713140863</t>
  </si>
  <si>
    <t>Odstranění tepelné izolace střech nadstřešní lepené z polystyrenu suchého tl přes 100 mm</t>
  </si>
  <si>
    <t>229805918</t>
  </si>
  <si>
    <t>"střecha nad 1.NP - pavilon A" 344</t>
  </si>
  <si>
    <t>721</t>
  </si>
  <si>
    <t>Zdravotechnika - vnitřní kanalizace</t>
  </si>
  <si>
    <t>721210824</t>
  </si>
  <si>
    <t>Demontáž vpustí střešních DN 150</t>
  </si>
  <si>
    <t>2038491971</t>
  </si>
  <si>
    <t>763</t>
  </si>
  <si>
    <t>Konstrukce suché výstavby</t>
  </si>
  <si>
    <t>763231821</t>
  </si>
  <si>
    <t>Demontáž sádrovláknitého podhledu s nosnou konstrukcí z ocelových profilů opláštění jednoduché</t>
  </si>
  <si>
    <t>718740538</t>
  </si>
  <si>
    <t>763431801</t>
  </si>
  <si>
    <t>Demontáž minerálního podhledu zavěšeného na viditelném roštu</t>
  </si>
  <si>
    <t>560234035</t>
  </si>
  <si>
    <t>764</t>
  </si>
  <si>
    <t>Konstrukce klempířské</t>
  </si>
  <si>
    <t>764002841</t>
  </si>
  <si>
    <t>Demontáž oplechování horních ploch zdí a nadezdívek do suti</t>
  </si>
  <si>
    <t>1108999629</t>
  </si>
  <si>
    <t>"1.NP - pavilon B" 2*(4,5+6+19+3)</t>
  </si>
  <si>
    <t>"pavilon A" 60</t>
  </si>
  <si>
    <t>766691922</t>
  </si>
  <si>
    <t>Vyvěšení nebo zavěšení křídel plastových oken jednoduchých pl přes 1 do 2 m2</t>
  </si>
  <si>
    <t>-511114617</t>
  </si>
  <si>
    <t>"1.NP - pavilon A" 3+2+4</t>
  </si>
  <si>
    <t>"1.NP - pavilon B" 2+2</t>
  </si>
  <si>
    <t>766691914</t>
  </si>
  <si>
    <t>Vyvěšení nebo zavěšení dřevěných křídel dveří pl do 2 m2</t>
  </si>
  <si>
    <t>101363241</t>
  </si>
  <si>
    <t>"1.NP - pavilon A" 35</t>
  </si>
  <si>
    <t>"2.NP - pavilon A" 8</t>
  </si>
  <si>
    <t>"1.NP - pabilon B" 25</t>
  </si>
  <si>
    <t>766691915</t>
  </si>
  <si>
    <t>Vyvěšení nebo zavěšení dřevěných křídel dveří pl přes 2 m2</t>
  </si>
  <si>
    <t>-628499035</t>
  </si>
  <si>
    <t>"1.NP - pavilon A" 16</t>
  </si>
  <si>
    <t>"1.NP - pabilon B" 7</t>
  </si>
  <si>
    <t>767</t>
  </si>
  <si>
    <t>Konstrukce zámečnické</t>
  </si>
  <si>
    <t>Bourání kšiltu vč. ppodpěrného sloupu</t>
  </si>
  <si>
    <t>-1241628788</t>
  </si>
  <si>
    <t>104/2</t>
  </si>
  <si>
    <t>767114822</t>
  </si>
  <si>
    <t>Demontáž stěn a příček rámových zasklených vnějších plochy přes 6 do 9 m2</t>
  </si>
  <si>
    <t>2116124134</t>
  </si>
  <si>
    <t>"1.NP - pavilon A" 3,2*(3,5+2,5)</t>
  </si>
  <si>
    <t>"2.NP - pavilon A" 17,1*3,2</t>
  </si>
  <si>
    <t>"1.NP - pavilon B" (4+3)*3,2</t>
  </si>
  <si>
    <t>767632811</t>
  </si>
  <si>
    <t>Demontáž posuvných hliníkových dveří pl do 6 m2</t>
  </si>
  <si>
    <t>612773436</t>
  </si>
  <si>
    <t>"1.NP - pavilon A" 1</t>
  </si>
  <si>
    <t>"2.NP - pavilon A" 2</t>
  </si>
  <si>
    <t>767641800</t>
  </si>
  <si>
    <t>Demontáž zárubní dveří odřezáním plochy do 2,5 m2</t>
  </si>
  <si>
    <t>1490593992</t>
  </si>
  <si>
    <t>"1.NP - pavilon A" 35+16</t>
  </si>
  <si>
    <t>"2.NP - pavilon A" 8+8</t>
  </si>
  <si>
    <t>"1.NP - pabilon B" 7+25</t>
  </si>
  <si>
    <t>767651800</t>
  </si>
  <si>
    <t>Demontáž zárubní vrat odřezáním plochy přes 4,5 do 10,0 m2</t>
  </si>
  <si>
    <t>-2089302809</t>
  </si>
  <si>
    <t>"1.NP - pabilon B" 2</t>
  </si>
  <si>
    <t>767651812</t>
  </si>
  <si>
    <t>Demontáž vrat garážových sekčních zajížděcích pod strop pl přes 6 do 9 m2</t>
  </si>
  <si>
    <t>-251398360</t>
  </si>
  <si>
    <t>767832802</t>
  </si>
  <si>
    <t>Demontáž venkovních požárních žebříků bez ochranného koše</t>
  </si>
  <si>
    <t>1928651517</t>
  </si>
  <si>
    <t>"1.NP - pavilon B" 5</t>
  </si>
  <si>
    <t>776</t>
  </si>
  <si>
    <t>Podlahy povlakové</t>
  </si>
  <si>
    <t>776201001R</t>
  </si>
  <si>
    <t>Demontáž lepených povlakových podlah s podložkou ručně včetně soklů</t>
  </si>
  <si>
    <t>-753369995</t>
  </si>
  <si>
    <t>776501811</t>
  </si>
  <si>
    <t>Demontáž povlakových podlahovin ze stěn výšky do 2 m</t>
  </si>
  <si>
    <t>999957767</t>
  </si>
  <si>
    <t>"pavilon A" 1,1*(1,5+1,7+1,02+2,5+3,2+2,5+20+2+1,3+2,3+2+2+2,2+1,6+3,3+1,7+2,7+6,2+3,2+3,8+1,7+10+5,2+4+6)*2</t>
  </si>
  <si>
    <t>1,1*(6,2+5+3,6+2,5+1+0,6+2,9+2,6+4,4+2,8+1,8+1,8+1,2+1,7+1,3+1,4+0,7+1+20,1+7+6+2,4)*2</t>
  </si>
  <si>
    <t>781</t>
  </si>
  <si>
    <t>Dokončovací práce - obklady</t>
  </si>
  <si>
    <t>781471810</t>
  </si>
  <si>
    <t>Demontáž obkladů z obkladaček keramických kladených do malty</t>
  </si>
  <si>
    <t>-836157378</t>
  </si>
  <si>
    <t>786</t>
  </si>
  <si>
    <t>Dokončovací práce - čalounické úpravy</t>
  </si>
  <si>
    <t>45</t>
  </si>
  <si>
    <t>7866001R</t>
  </si>
  <si>
    <t>Demontáž venkovní žaluzie do okenního nebo dveřního otvoru na rám nebo do žaluziové schránky ovládané motorem pl do 4 m2</t>
  </si>
  <si>
    <t>908615717</t>
  </si>
  <si>
    <t>elektro</t>
  </si>
  <si>
    <t>Vinyl elektrostatická</t>
  </si>
  <si>
    <t>718,1</t>
  </si>
  <si>
    <t>Kazetový minerální</t>
  </si>
  <si>
    <t>1505,63</t>
  </si>
  <si>
    <t>koberec</t>
  </si>
  <si>
    <t>Čistící koberec</t>
  </si>
  <si>
    <t>49,29</t>
  </si>
  <si>
    <t>lino</t>
  </si>
  <si>
    <t>Přírodní linoleum</t>
  </si>
  <si>
    <t>544,67</t>
  </si>
  <si>
    <t>lišta</t>
  </si>
  <si>
    <t>Ukončovací lišta obklady</t>
  </si>
  <si>
    <t>163,95</t>
  </si>
  <si>
    <t>345,109</t>
  </si>
  <si>
    <t>sdk</t>
  </si>
  <si>
    <t>132,98</t>
  </si>
  <si>
    <t>steny</t>
  </si>
  <si>
    <t>úprava stěn</t>
  </si>
  <si>
    <t>2744,971</t>
  </si>
  <si>
    <t>vinyl</t>
  </si>
  <si>
    <t>Akustická antibakteriální vinylová podlaha</t>
  </si>
  <si>
    <t>171,75</t>
  </si>
  <si>
    <t>02 - Nový stav</t>
  </si>
  <si>
    <t>vsyp</t>
  </si>
  <si>
    <t>Vinyl se vsypem</t>
  </si>
  <si>
    <t>58,25</t>
  </si>
  <si>
    <t>omyv</t>
  </si>
  <si>
    <t>omyvatelný nátěr</t>
  </si>
  <si>
    <t>1102,629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</si>
  <si>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</si>
  <si>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</si>
  <si>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</si>
  <si>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</si>
  <si>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762 - Konstrukce tesařské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</si>
  <si>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</si>
  <si>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</si>
  <si>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</si>
  <si>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Hodinové zúčtovací sazby</t>
  </si>
  <si>
    <t>122151104</t>
  </si>
  <si>
    <t>Odkopávky a prokopávky nezapažené v hornině třídy těžitelnosti I skupiny 1 a 2 objem do 500 m3 strojně</t>
  </si>
  <si>
    <t>1754152100</t>
  </si>
  <si>
    <t>((9,5*13)*(0,29+1,7))+(0,2*(15,5*3,9))</t>
  </si>
  <si>
    <t>132151102</t>
  </si>
  <si>
    <t>Hloubení rýh nezapažených š do 800 mm v hornině třídy těžitelnosti I skupiny 1 a 2 objem do 50 m3 strojně</t>
  </si>
  <si>
    <t>596124553</t>
  </si>
  <si>
    <t>(0,65*0,53*(10,35+9,05+4,95+3)+(3,5+9,1)*0,75*0,65)+1,2*0,3*(15,5+3,9*2)</t>
  </si>
  <si>
    <t>132151252</t>
  </si>
  <si>
    <t>Hloubení rýh nezapažených š do 2000 mm v hornině třídy těžitelnosti I skupiny 1 a 2 objem do 50 m3 strojně</t>
  </si>
  <si>
    <t>1802842147</t>
  </si>
  <si>
    <t>(0,53*1*(10,5+0,65+0,65))</t>
  </si>
  <si>
    <t>139734381</t>
  </si>
  <si>
    <t>257,855+23,953+6,524</t>
  </si>
  <si>
    <t>-585604114</t>
  </si>
  <si>
    <t>-994492590</t>
  </si>
  <si>
    <t>288,332</t>
  </si>
  <si>
    <t>288,332*6 'Přepočtené koeficientem množství</t>
  </si>
  <si>
    <t>209902075</t>
  </si>
  <si>
    <t>288,332*1,6 'Přepočtené koeficientem množství</t>
  </si>
  <si>
    <t>Zakládání</t>
  </si>
  <si>
    <t>271542211</t>
  </si>
  <si>
    <t>Podsyp pod základové konstrukce se zhutněním z netříděné štěrkodrtě</t>
  </si>
  <si>
    <t>-182733403</t>
  </si>
  <si>
    <t>"1.NP - pavilon A" 0,15*(13*9,5)</t>
  </si>
  <si>
    <t>273321311</t>
  </si>
  <si>
    <t>Základové desky ze ŽB bez zvýšených nároků na prostředí tř. C 16/20</t>
  </si>
  <si>
    <t>-778307056</t>
  </si>
  <si>
    <t>"1.NP - pavilon A" 0,1*(13*9,5)</t>
  </si>
  <si>
    <t>"1.NP - pavilon B" 0,15*(15,5*3,9)</t>
  </si>
  <si>
    <t>"pavilon B - kanalizace" 0,1*2*20</t>
  </si>
  <si>
    <t>273351121</t>
  </si>
  <si>
    <t>Zřízení bednění základových desek</t>
  </si>
  <si>
    <t>-770272693</t>
  </si>
  <si>
    <t>"přístavba pavilonu A" 0,1*(10,5+9,1*2+0,65*2+10,5+3)</t>
  </si>
  <si>
    <t>"pavilon B" 0,15*(15,5*2+3,9*2)</t>
  </si>
  <si>
    <t>273351122</t>
  </si>
  <si>
    <t>Odstranění bednění základových desek</t>
  </si>
  <si>
    <t>1058394623</t>
  </si>
  <si>
    <t>273362021</t>
  </si>
  <si>
    <t>Výztuž základových desek svařovanými sítěmi Kari</t>
  </si>
  <si>
    <t>-1119838925</t>
  </si>
  <si>
    <t>"podkladní beton - přístavba pavilonu A,B" (4,5*(13*9,5+15,5*3,9))*1,2/1000</t>
  </si>
  <si>
    <t>272313611</t>
  </si>
  <si>
    <t>Základové klenby z betonu tř. C 16/20</t>
  </si>
  <si>
    <t>-654900055</t>
  </si>
  <si>
    <t>"základy - pavilon A" 0,65*0,53*(10,35+10,5+0,65+0,65+9,05*2+4,95+3)</t>
  </si>
  <si>
    <t>"základy - pavilon B" 1,2*0,3*(3,9*2+15,5)</t>
  </si>
  <si>
    <t>274351121</t>
  </si>
  <si>
    <t>Zřízení bednění základových pasů rovného</t>
  </si>
  <si>
    <t>-1032247236</t>
  </si>
  <si>
    <t>"základy - pavilon A,B" 0,65*(10,35+10,5+0,65+0,65+9,05*2+4,95+3)+1,2*(15,5+3,9*2)</t>
  </si>
  <si>
    <t>274351122</t>
  </si>
  <si>
    <t>Odstranění bednění základových pasů rovného</t>
  </si>
  <si>
    <t>-712454621</t>
  </si>
  <si>
    <t>Svislé a kompletní konstrukce</t>
  </si>
  <si>
    <t>311113155</t>
  </si>
  <si>
    <t>Nosná zeď tl přes 300 do 400 mm z hladkých tvárnic ztraceného bednění včetně výplně z betonu tř. C 25/30</t>
  </si>
  <si>
    <t>1285743488</t>
  </si>
  <si>
    <t>"1.NP - pavilon A" (0,835+3,315+0,19)*(10,32+3+5,7+6,6+4+8,35+0,275)</t>
  </si>
  <si>
    <t>"odpočet" -(6,75*3,1+3,97*2,75+2,2*1,8)</t>
  </si>
  <si>
    <t>311235161</t>
  </si>
  <si>
    <t>Zdivo jednovrstvé z cihel broušených přes P10 do P15 na tenkovrstvou maltu tl 300 mm</t>
  </si>
  <si>
    <t>-964900190</t>
  </si>
  <si>
    <t>"1.NP - pavilon A" 3,1*6</t>
  </si>
  <si>
    <t>"2.NP - pavilon A" 3,1*(0,75+1,785+0,46+1,5+0,75*2+0,46+1,785+0,75)-(1,785*1,8*2)</t>
  </si>
  <si>
    <t>"1.NP - pavilon B" 3,13*0,3</t>
  </si>
  <si>
    <t>311237161</t>
  </si>
  <si>
    <t>Zdivo jednovrstvé tepelně izolační z cihel broušených na tenkovrstvou maltu U přes 0,14 do 0,18 W/m2K tl zdiva 500 mm</t>
  </si>
  <si>
    <t>-1226607141</t>
  </si>
  <si>
    <t>"1.NP - pavilon B" 2*(1,5+1,6*2+2,5*3+2,35+2+3,8)</t>
  </si>
  <si>
    <t>311361821</t>
  </si>
  <si>
    <t>Výztuž nosných zdí betonářskou ocelí 10 505</t>
  </si>
  <si>
    <t>1507649370</t>
  </si>
  <si>
    <t>(10*130,18)/1000</t>
  </si>
  <si>
    <t>317168012</t>
  </si>
  <si>
    <t>Překlad keramický plochý š 115 mm dl 1250 mm</t>
  </si>
  <si>
    <t>-732849854</t>
  </si>
  <si>
    <t>"viz. 1.NP,2.NP - pavilon A,B" 26</t>
  </si>
  <si>
    <t>317168013</t>
  </si>
  <si>
    <t>Překlad keramický plochý š 115 mm dl 1500 mm</t>
  </si>
  <si>
    <t>108291156</t>
  </si>
  <si>
    <t>"viz. 1.NP,2.NP - pavilon A,B" 14</t>
  </si>
  <si>
    <t>317168014</t>
  </si>
  <si>
    <t>Překlad keramický plochý š 115 mm dl 1750 mm</t>
  </si>
  <si>
    <t>227424313</t>
  </si>
  <si>
    <t>"viz. 1.NP,2.NP - pavilon A,B" 3</t>
  </si>
  <si>
    <t>317168016</t>
  </si>
  <si>
    <t>Překlad keramický plochý š 115 mm dl 2250 mm</t>
  </si>
  <si>
    <t>403853398</t>
  </si>
  <si>
    <t>"viz. 1.NP,2.NP - pavilon A,B" 1</t>
  </si>
  <si>
    <t>317168017</t>
  </si>
  <si>
    <t>Překlad keramický plochý š 115 mm dl 2500 mm</t>
  </si>
  <si>
    <t>-1653003590</t>
  </si>
  <si>
    <t>"viz. 1.NP,2.NP - pavilon A,B" 2</t>
  </si>
  <si>
    <t>317168018</t>
  </si>
  <si>
    <t>Překlad keramický plochý š 115 mm dl 2750 mm</t>
  </si>
  <si>
    <t>-2029023220</t>
  </si>
  <si>
    <t>330321410</t>
  </si>
  <si>
    <t>Sloupy nebo pilíře ze ŽB tř. C 25/30 bez výztuže</t>
  </si>
  <si>
    <t>-728188352</t>
  </si>
  <si>
    <t>"1.NP - pavilon B" (0,6*0,54*3,2)*3</t>
  </si>
  <si>
    <t>331351125</t>
  </si>
  <si>
    <t>Zřízení bednění čtyřúhelníkových sloupů v do 4 m průřezu přes 0,16 do 0,36 m2</t>
  </si>
  <si>
    <t>77648390</t>
  </si>
  <si>
    <t>"1.NP - pavilon B" (0,6*3,2)*4*3</t>
  </si>
  <si>
    <t>331351126</t>
  </si>
  <si>
    <t>Odstranění bednění čtyřúhelníkových sloupů v do 4 m průřezu přes 0,16 do 0,36 m2</t>
  </si>
  <si>
    <t>1727815375</t>
  </si>
  <si>
    <t>331361821</t>
  </si>
  <si>
    <t>Výztuž sloupů hranatých betonářskou ocelí 10 505</t>
  </si>
  <si>
    <t>1994907562</t>
  </si>
  <si>
    <t>(300*3,11)/1000</t>
  </si>
  <si>
    <t>342244201</t>
  </si>
  <si>
    <t>Příčka z cihel broušených na tenkovrstvou maltu tloušťky 80 mm</t>
  </si>
  <si>
    <t>953535374</t>
  </si>
  <si>
    <t>"1.NP - pavilon A" 3,1*(1,8*2+0,9+0,45*4+1,2+2,3+1,2+2,5+0,5*2+1,8+0,7+2,7+0,6*3+0,4*4+1,2*2)-(0,7*1,97*4+3)</t>
  </si>
  <si>
    <t>"2.NP - pavilon A" 3,1*(1,2*4+2,2+1,5+1,8*4+1,2+1,5+3+0,135+2,3+0,1)-(0,9*1,97*5+2,2*2,8+5)</t>
  </si>
  <si>
    <t>"1.NP - pavilon B" 3,13*(2,9+1,25*2+0,9+3+1*2+2*2+2,05+1,35*3+1,35+0,1+2,15)-(0,7*1,97*10+0,8*1,97+2,8)</t>
  </si>
  <si>
    <t>342244311</t>
  </si>
  <si>
    <t>Příčka zvukově izolační pevnosti P15 z broušených cihel na tenkovrstvou maltu tloušťky 115 mm</t>
  </si>
  <si>
    <t>-90316951</t>
  </si>
  <si>
    <t>"1.NP - pavilon A" 3,1*(3,5+4+0,125+4+1,8+1,02+0,75*2+1,5+3,2+2,5+0,08+1,02+1,7+4,7+1,3+1,2+2,8+0,9+1,1+1,45+1,2+0,66+2,15+0,125+3,05+0,6+0,6+3,3*2)</t>
  </si>
  <si>
    <t>3,1*(1,5+4,63+0,12+4,955+(2,66+1,69+1,735+1,8)*2+1,6+6,4+1,42+2,5+4,11*2+5,72+3,3+2,6+3+2,15+3,055+3,35+0,125+1,7+0,125+2+2,8*3+1,1)-(0,8*1,97*5)</t>
  </si>
  <si>
    <t>-(0,9*1,97*8+1,1*1,97*3+1,4*2,05*2+1,6*2,05+11*1,4)</t>
  </si>
  <si>
    <t>"2.NP - pavilon A" 3,1*(6,2+3,6+6+0,125+1,2+0,565*2+3+3,2+0,8*2+2,855+1,6+1,8)-(0,9*1,97*2+1,1*1,97*3+4,1)</t>
  </si>
  <si>
    <t>"1.NP - pavilon B" 3,13*(2,5+1,25+2,7+3+2,9+(2,25+0,1+1,25)*2+6+5,5*2+0,4+0,08+1,81+3,65+3,65+1,1+0,5)-(0,9*1,97+0,8*1,97*4+1,1*1,97*3+6,8)</t>
  </si>
  <si>
    <t>346244382</t>
  </si>
  <si>
    <t>Plentování jednostranné v přes 200 do 300 mm válcovaných nosníků cihlami</t>
  </si>
  <si>
    <t>-315497563</t>
  </si>
  <si>
    <t>8*2*0,24+2*2*0,24</t>
  </si>
  <si>
    <t>9539001R</t>
  </si>
  <si>
    <t>Osazování výrobků do vysekaných kapes zdiva</t>
  </si>
  <si>
    <t>-1344812560</t>
  </si>
  <si>
    <t>"I120" 3</t>
  </si>
  <si>
    <t>"I200" 2+5+4+4</t>
  </si>
  <si>
    <t>"I220" 2</t>
  </si>
  <si>
    <t>"I240" 4+4</t>
  </si>
  <si>
    <t>"I260" 2+2</t>
  </si>
  <si>
    <t>"HEB240" 2</t>
  </si>
  <si>
    <t>13010726</t>
  </si>
  <si>
    <t>ocel profilová jakost S235JR (11 375) průřez I (IPN) 240</t>
  </si>
  <si>
    <t>1285016227</t>
  </si>
  <si>
    <t>4,25*4*30,7/1000</t>
  </si>
  <si>
    <t>4,4*4*30,7/1000</t>
  </si>
  <si>
    <t>13010984</t>
  </si>
  <si>
    <t>ocel profilová jakost S235JR (11 375) průřez HEB 240</t>
  </si>
  <si>
    <t>1374939073</t>
  </si>
  <si>
    <t>5,05*2*83,2/1000</t>
  </si>
  <si>
    <t>13010714</t>
  </si>
  <si>
    <t>ocel profilová jakost S235JR (11 375) průřez I (IPN) 120</t>
  </si>
  <si>
    <t>1123523304</t>
  </si>
  <si>
    <t>"I120" ((1,6*11,1)*3)/1000</t>
  </si>
  <si>
    <t>0,053*1,1 'Přepočtené koeficientem množství</t>
  </si>
  <si>
    <t>13010722</t>
  </si>
  <si>
    <t>ocel profilová jakost S235JR (11 375) průřez I (IPN) 200</t>
  </si>
  <si>
    <t>-89268515</t>
  </si>
  <si>
    <t>"I200" ((2,6*26,3)*2+(5,7*26,3)*5+(4,45*26,3)*4+(4,4*26,3)*4)/1000</t>
  </si>
  <si>
    <t>1,817*1,1 'Přepočtené koeficientem množství</t>
  </si>
  <si>
    <t>13010724</t>
  </si>
  <si>
    <t>ocel profilová jakost S235JR (11 375) průřez I (IPN) 220</t>
  </si>
  <si>
    <t>-1967891950</t>
  </si>
  <si>
    <t>"I220" (((6,5+7+7)*31,1)*2)/1000</t>
  </si>
  <si>
    <t>1,275*1,1 'Přepočtené koeficientem množství</t>
  </si>
  <si>
    <t>13010728</t>
  </si>
  <si>
    <t>ocel profilová jakost S235JR (11 375) průřez I (IPN) 260</t>
  </si>
  <si>
    <t>-116789402</t>
  </si>
  <si>
    <t>"I260" ((4,6*41,9)*2+(7,4*41,9)*2)/1000</t>
  </si>
  <si>
    <t>1,006*1,1 'Přepočtené koeficientem množství</t>
  </si>
  <si>
    <t>413001R</t>
  </si>
  <si>
    <t>Ocelová pásovina 500x70x8mm</t>
  </si>
  <si>
    <t>-1119704943</t>
  </si>
  <si>
    <t>Vodorovné konstrukce</t>
  </si>
  <si>
    <t>D+M stropní panely - přístavba pavilonu A</t>
  </si>
  <si>
    <t>kpl</t>
  </si>
  <si>
    <t>-603541862</t>
  </si>
  <si>
    <t>411321515</t>
  </si>
  <si>
    <t>Stropy deskové ze ŽB tř. C 20/25</t>
  </si>
  <si>
    <t>502242994</t>
  </si>
  <si>
    <t>6,2*2,2*0,22</t>
  </si>
  <si>
    <t>411354313</t>
  </si>
  <si>
    <t>Zřízení podpěrné konstrukce stropů výšky do 4 m tl přes 15 do 25 cm</t>
  </si>
  <si>
    <t>-616898318</t>
  </si>
  <si>
    <t>"provizorní podepření přístavby pavilonu B" 15,5*3,9</t>
  </si>
  <si>
    <t>411354314</t>
  </si>
  <si>
    <t>Odstranění podpěrné konstrukce stropů výšky do 4 m tl přes 15 do 25 cm</t>
  </si>
  <si>
    <t>1081531836</t>
  </si>
  <si>
    <t>417321515</t>
  </si>
  <si>
    <t>Ztužující pásy a věnce ze ŽB tř. C 25/30</t>
  </si>
  <si>
    <t>-869870732</t>
  </si>
  <si>
    <t>"stropní konstrukce - přístavba pavilonu A" (13*2*0,15+9*2*0,15)*0,25</t>
  </si>
  <si>
    <t>46</t>
  </si>
  <si>
    <t>417351115</t>
  </si>
  <si>
    <t>Zřízení bednění ztužujících věnců</t>
  </si>
  <si>
    <t>260601227</t>
  </si>
  <si>
    <t>"stropní konstrukce - přístavba pavilonu A" (13*2+9*2)*0,25</t>
  </si>
  <si>
    <t>47</t>
  </si>
  <si>
    <t>417351116</t>
  </si>
  <si>
    <t>Odstranění bednění ztužujících věnců</t>
  </si>
  <si>
    <t>-443437640</t>
  </si>
  <si>
    <t>48</t>
  </si>
  <si>
    <t>417361821</t>
  </si>
  <si>
    <t>Výztuž ztužujících pásů a věnců betonářskou ocelí 10 505</t>
  </si>
  <si>
    <t>536217545</t>
  </si>
  <si>
    <t>(70*1,65)/1000</t>
  </si>
  <si>
    <t>Úpravy povrchů, podlahy a osazování výplní</t>
  </si>
  <si>
    <t>49</t>
  </si>
  <si>
    <t>611325402</t>
  </si>
  <si>
    <t>Oprava vnitřní vápenocementové hrubé omítky stropů v rozsahu plochy přes 10 do 30 %</t>
  </si>
  <si>
    <t>-472350047</t>
  </si>
  <si>
    <t>50</t>
  </si>
  <si>
    <t>612131101</t>
  </si>
  <si>
    <t>Cementový postřik vnitřních stěn nanášený celoplošně ručně</t>
  </si>
  <si>
    <t>-1160009119</t>
  </si>
  <si>
    <t>(40,982+46,424+184,792+566,649)*2</t>
  </si>
  <si>
    <t>51</t>
  </si>
  <si>
    <t>612001R</t>
  </si>
  <si>
    <t>Zatření spár stěrkovou hmotou vnitřních stěn</t>
  </si>
  <si>
    <t>-1857917012</t>
  </si>
  <si>
    <t>steny*0,3-obklad</t>
  </si>
  <si>
    <t>Mezisoučet</t>
  </si>
  <si>
    <t>52</t>
  </si>
  <si>
    <t>612311131</t>
  </si>
  <si>
    <t>Potažení vnitřních stěn vápenným štukem tloušťky do 3 mm</t>
  </si>
  <si>
    <t>1127733971</t>
  </si>
  <si>
    <t>53</t>
  </si>
  <si>
    <t>612315101</t>
  </si>
  <si>
    <t>Vápenná hrubá omítka rýh ve stěnách š do 150 mm</t>
  </si>
  <si>
    <t>-751720372</t>
  </si>
  <si>
    <t>"1.NP - pavilon A" 0,1*3,1*21+0,15*3,1*32</t>
  </si>
  <si>
    <t>"2.NP - pavilon A" 0,1*3,1*5+0,15*3,1*15</t>
  </si>
  <si>
    <t>"1.NP - pavilon B" 0,1*3,13*42+0,15*3,13*6</t>
  </si>
  <si>
    <t>54</t>
  </si>
  <si>
    <t>612321141</t>
  </si>
  <si>
    <t>Vápenocementová omítka štuková dvouvrstvá vnitřních stěn nanášená ručně</t>
  </si>
  <si>
    <t>1161529486</t>
  </si>
  <si>
    <t>steny*0,1</t>
  </si>
  <si>
    <t>-obklad</t>
  </si>
  <si>
    <t>55</t>
  </si>
  <si>
    <t>612325422</t>
  </si>
  <si>
    <t>Oprava vnitřní vápenocementové štukové omítky stěn v rozsahu plochy přes 10 do 30 %</t>
  </si>
  <si>
    <t>681828487</t>
  </si>
  <si>
    <t>56</t>
  </si>
  <si>
    <t>622121100</t>
  </si>
  <si>
    <t>Zatření spár vápennou u maltou vnějších stěn z cihel</t>
  </si>
  <si>
    <t>-504716235</t>
  </si>
  <si>
    <t>57</t>
  </si>
  <si>
    <t>622221021</t>
  </si>
  <si>
    <t>Montáž kontaktního zateplení vnějších stěn lepením a mechanickým kotvením TI z minerální vlny s podélnou orientací do zdiva a betonu tl přes 80 do 120 mm</t>
  </si>
  <si>
    <t>-1507797890</t>
  </si>
  <si>
    <t>"1.NP - pavilon A" 4,15*(9,1*2+10,5+2+8)-(6,7*3,1+2,2*1,8)</t>
  </si>
  <si>
    <t>"pavilon C" 1,5*(0,9*5+1,26+1,3+0,9*5+0,56)</t>
  </si>
  <si>
    <t>58</t>
  </si>
  <si>
    <t>63152262</t>
  </si>
  <si>
    <t>deska tepelně izolační minerální kontaktních fasád podélné vlákno λ=0,034 tl 80mm</t>
  </si>
  <si>
    <t>1466769134</t>
  </si>
  <si>
    <t>18,18*1,05 'Přepočtené koeficientem množství</t>
  </si>
  <si>
    <t>59</t>
  </si>
  <si>
    <t>63151563</t>
  </si>
  <si>
    <t>deska tepelně izolační minerální kontaktních fasád podélné vlákno λ=0,038 tl 100mm</t>
  </si>
  <si>
    <t>-789295746</t>
  </si>
  <si>
    <t>135,875*1,05 'Přepočtené koeficientem množství</t>
  </si>
  <si>
    <t>60</t>
  </si>
  <si>
    <t>28376017</t>
  </si>
  <si>
    <t>deska perimetrická fasádní soklová 150kPa λ=0,035 tl 100mm</t>
  </si>
  <si>
    <t>1586932095</t>
  </si>
  <si>
    <t>61</t>
  </si>
  <si>
    <t>622322111</t>
  </si>
  <si>
    <t>Vápenocementová lehčená omítka hrubá jednovrstvá zatřená vnějších stěn nanášená ručně</t>
  </si>
  <si>
    <t>-451791028</t>
  </si>
  <si>
    <t>"1.NP - pavilon A" 4,15*9,1+10,5*2,5-(6,7*3,1)</t>
  </si>
  <si>
    <t>62</t>
  </si>
  <si>
    <t>631311115</t>
  </si>
  <si>
    <t>Mazanina tl přes 50 do 80 mm z betonu prostého bez zvýšených nároků na prostředí tř. C 20/25</t>
  </si>
  <si>
    <t>1680516934</t>
  </si>
  <si>
    <t>"1.NP - pavilon A,B" (11,5*8,35*0,1)+(6,2*2,2*0,065)</t>
  </si>
  <si>
    <t>631311124</t>
  </si>
  <si>
    <t>Mazanina tl přes 80 do 120 mm z betonu prostého bez zvýšených nároků na prostředí tř. C 16/20</t>
  </si>
  <si>
    <t>-1254964289</t>
  </si>
  <si>
    <t>64</t>
  </si>
  <si>
    <t>631312141</t>
  </si>
  <si>
    <t>Doplnění rýh v dosavadních mazaninách betonem prostým</t>
  </si>
  <si>
    <t>1311459976</t>
  </si>
  <si>
    <t>"1.NP - pavilon A" (0,1*6*12+0,15*(2,3+2+2+2,5+28+9+5+4+0,9+5+0,9+2,9+4,1+1,8+1,2+1,7+2,7+3+15))*0,2</t>
  </si>
  <si>
    <t>"2.NP - pavilon A" (0,1*(17+1,1+1,5+1,1)+0,15*(2,8+1,2+1,6+1,6+8+3,5+1,8+3+4,6+2,1+3+6+0,9+1,1+1+1,7+1,8+0,9))*0,2</t>
  </si>
  <si>
    <t>"1.NP - pavilon B" (0,1*(6+15)+0,15*(6*15+2,7*2+6+4,3+2,5+3,1+2,55*4+2,6*3+30))*0,2</t>
  </si>
  <si>
    <t>65</t>
  </si>
  <si>
    <t>632451109</t>
  </si>
  <si>
    <t>Cementový samonivelační potěr ze suchých směsí tl přes 20 do 25 mm</t>
  </si>
  <si>
    <t>-178985042</t>
  </si>
  <si>
    <t>"vyrovnávací podlahová stěrka" (elektro+koberec+lino+vinyl+vsyp)*0,25</t>
  </si>
  <si>
    <t>66</t>
  </si>
  <si>
    <t>631319222</t>
  </si>
  <si>
    <t>Příplatek k mazaninám za přidání polymerových makrovláken pro objemové vyztužení 3 kg/m3</t>
  </si>
  <si>
    <t>953915128</t>
  </si>
  <si>
    <t>67</t>
  </si>
  <si>
    <t>642942111</t>
  </si>
  <si>
    <t>Osazování zárubní nebo rámů dveřních kovových do 2,5 m2 na MC</t>
  </si>
  <si>
    <t>1987582293</t>
  </si>
  <si>
    <t>68</t>
  </si>
  <si>
    <t>55331485</t>
  </si>
  <si>
    <t>zárubeň jednokřídlá ocelová pro zdění tl stěny 110-150mm rozměru 600/1970, 2100mm</t>
  </si>
  <si>
    <t>645478980</t>
  </si>
  <si>
    <t>"viz. výpis výrobků" 1</t>
  </si>
  <si>
    <t>69</t>
  </si>
  <si>
    <t>55331486</t>
  </si>
  <si>
    <t>zárubeň jednokřídlá ocelová pro zdění tl stěny 110-150mm rozměru 700/1970, 2100mm</t>
  </si>
  <si>
    <t>-618444951</t>
  </si>
  <si>
    <t>"viz. výpis výrobků"  22</t>
  </si>
  <si>
    <t>70</t>
  </si>
  <si>
    <t>55331487</t>
  </si>
  <si>
    <t>zárubeň jednokřídlá ocelová pro zdění tl stěny 110-150mm rozměru 800/1970, 2100mm</t>
  </si>
  <si>
    <t>752257720</t>
  </si>
  <si>
    <t>"viz. výpis výrobků" 26</t>
  </si>
  <si>
    <t>71</t>
  </si>
  <si>
    <t>55331488</t>
  </si>
  <si>
    <t>zárubeň jednokřídlá ocelová pro zdění tl stěny 110-150mm rozměru 900/1970, 2100mm</t>
  </si>
  <si>
    <t>2066269188</t>
  </si>
  <si>
    <t>"viz. výpis výrobků" 27</t>
  </si>
  <si>
    <t>72</t>
  </si>
  <si>
    <t>55331489</t>
  </si>
  <si>
    <t>zárubeň jednokřídlá ocelová pro zdění tl stěny 110-150mm rozměru 1100/1970, 2100mm</t>
  </si>
  <si>
    <t>-1251737279</t>
  </si>
  <si>
    <t>"viz. výpis výrobků" 19</t>
  </si>
  <si>
    <t>73</t>
  </si>
  <si>
    <t>642946112</t>
  </si>
  <si>
    <t>Osazování pouzdra posuvných dveří s jednou kapsou pro jedno křídlo š přes 800 do 1200 mm do zděné příčky</t>
  </si>
  <si>
    <t>-1999641276</t>
  </si>
  <si>
    <t>74</t>
  </si>
  <si>
    <t>55331613</t>
  </si>
  <si>
    <t>pouzdro stavební posuvných dveří jednopouzdrové 900mm standardní rozměr</t>
  </si>
  <si>
    <t>1725675172</t>
  </si>
  <si>
    <t>75</t>
  </si>
  <si>
    <t>55331615</t>
  </si>
  <si>
    <t>pouzdro stavební posuvných dveří jednopouzdrové 1100mm standardní rozměr</t>
  </si>
  <si>
    <t>-279027804</t>
  </si>
  <si>
    <t>76</t>
  </si>
  <si>
    <t>007R</t>
  </si>
  <si>
    <t>Rozkrytí kanálu - vybourání a zpětná oprava podlahy, odstranění betonových PZD desek 300x1200x70mm 40ks do sutě, D+M nových 40ks</t>
  </si>
  <si>
    <t>-2087183549</t>
  </si>
  <si>
    <t>77</t>
  </si>
  <si>
    <t>919726122</t>
  </si>
  <si>
    <t>Geotextilie pro ochranu, separaci a filtraci netkaná měrná hm přes 200 do 300 g/m2</t>
  </si>
  <si>
    <t>2018509895</t>
  </si>
  <si>
    <t>"střecha - přístavba pavilonu A" 9,5*13</t>
  </si>
  <si>
    <t>"odpočet světlíku" -5,2*1,4</t>
  </si>
  <si>
    <t>78</t>
  </si>
  <si>
    <t>953943211</t>
  </si>
  <si>
    <t>Osazování hasicího přístroje</t>
  </si>
  <si>
    <t>-847032463</t>
  </si>
  <si>
    <t>79</t>
  </si>
  <si>
    <t>44932114</t>
  </si>
  <si>
    <t>přístroj hasicí ruční práškový PG 6 LE</t>
  </si>
  <si>
    <t>1078074399</t>
  </si>
  <si>
    <t>80</t>
  </si>
  <si>
    <t>953965117</t>
  </si>
  <si>
    <t>Kotevní šroub pro chemické kotvy M 10 dl 190 mm</t>
  </si>
  <si>
    <t>201379090</t>
  </si>
  <si>
    <t>"1.NP - pavilon B" 32</t>
  </si>
  <si>
    <t>81</t>
  </si>
  <si>
    <t>985564225</t>
  </si>
  <si>
    <t>Kotvičky pro výztuž stříkaného betonu hl přes 200 do 400 mm z oceli D přes 16 do 20 mm do chemické malty</t>
  </si>
  <si>
    <t>-1334110891</t>
  </si>
  <si>
    <t>"přístavba pavilonu A - 6ks/m" 6*(0,65*2+10,5)+0,2</t>
  </si>
  <si>
    <t>82</t>
  </si>
  <si>
    <t>-2018385316</t>
  </si>
  <si>
    <t>83</t>
  </si>
  <si>
    <t>711141559</t>
  </si>
  <si>
    <t>Provedení izolace proti zemní vlhkosti pásy přitavením vodorovné NAIP</t>
  </si>
  <si>
    <t>-856444628</t>
  </si>
  <si>
    <t>"1.NP - Pavilon A" 13*9,5</t>
  </si>
  <si>
    <t>"pavilon B - kanalizace" 2*20</t>
  </si>
  <si>
    <t>"pavilon - C" 18,18</t>
  </si>
  <si>
    <t>84</t>
  </si>
  <si>
    <t>62832001</t>
  </si>
  <si>
    <t>pás asfaltový natavitelný oxidovaný s vložkou ze skleněné rohože typu V60 s jemnozrnným minerálním posypem tl 3,5mm</t>
  </si>
  <si>
    <t>-1269946234</t>
  </si>
  <si>
    <t>181,68*1,1655 'Přepočtené koeficientem množství</t>
  </si>
  <si>
    <t>85</t>
  </si>
  <si>
    <t>711491471</t>
  </si>
  <si>
    <t>Provedení izolace proti vodě volně položenou pojistně hydroizolační fólií na vodorovné ploše</t>
  </si>
  <si>
    <t>1887462022</t>
  </si>
  <si>
    <t>elektro+koberec+lino+vinyl+vsyp</t>
  </si>
  <si>
    <t>86</t>
  </si>
  <si>
    <t>28323056</t>
  </si>
  <si>
    <t>fólie PE (500 kg/m3) separační podlahová oddělující tepelnou izolaci tl 1mm</t>
  </si>
  <si>
    <t>641792640</t>
  </si>
  <si>
    <t>1542,06*1,0605 'Přepočtené koeficientem množství</t>
  </si>
  <si>
    <t>87</t>
  </si>
  <si>
    <t>711741567</t>
  </si>
  <si>
    <t>Izolace proti vodě vodorovné provedení dilatačních spár přitavením NAIP 1000 mm</t>
  </si>
  <si>
    <t>1134890402</t>
  </si>
  <si>
    <t>88</t>
  </si>
  <si>
    <t>-99108704</t>
  </si>
  <si>
    <t>20*0,5</t>
  </si>
  <si>
    <t>10*1,1655 'Přepočtené koeficientem množství</t>
  </si>
  <si>
    <t>89</t>
  </si>
  <si>
    <t>998711201</t>
  </si>
  <si>
    <t>Přesun hmot procentní pro izolace proti vodě, vlhkosti a plynům v objektech v do 6 m</t>
  </si>
  <si>
    <t>%</t>
  </si>
  <si>
    <t>-536045629</t>
  </si>
  <si>
    <t>90</t>
  </si>
  <si>
    <t>712363504</t>
  </si>
  <si>
    <t>Provedení povlak krytiny mechanicky kotvenou do betonu TI tl přes 140 do 200 mm vnitřní pole, budova v do 18 m</t>
  </si>
  <si>
    <t>-224508033</t>
  </si>
  <si>
    <t>"střecha - přístavba pavilonu A" 9,5*7</t>
  </si>
  <si>
    <t>91</t>
  </si>
  <si>
    <t>712363505</t>
  </si>
  <si>
    <t>Provedení povlak krytiny mechanicky kotvenou do betonu TI tl přes 140 do 200 mm krajní pole, budova v do 18 m</t>
  </si>
  <si>
    <t>-10883254</t>
  </si>
  <si>
    <t>"střecha - přístavba pavilonu A" 1,5*1,5+0,44*2+(2*1,5+0,44*2)*2+1,5*2+0,44*2+1,5*1,5*2+0,44*2+(2*2+0,44*2)*4</t>
  </si>
  <si>
    <t>92</t>
  </si>
  <si>
    <t>712363506</t>
  </si>
  <si>
    <t>Provedení povlak krytiny mechanicky kotvenou do betonu TI tl přes 140 do 200 mm rohové pole, budova v do 18 m</t>
  </si>
  <si>
    <t>1408999720</t>
  </si>
  <si>
    <t>"střecha - přístavba pavilonu A" 0,5*8*2+0,44*8+0,5*7*2+0,44*7+0,5*9,5*2+0,44*9,5+0,5*4*2+0,44*4+0,5*2,5*2+0,44*2,5+(0,5+0,44+0,2)*3,5*2</t>
  </si>
  <si>
    <t>(0,5+0,44+0,2)*0,4*2</t>
  </si>
  <si>
    <t>93</t>
  </si>
  <si>
    <t>28322111</t>
  </si>
  <si>
    <t>fólie izolační střešní mPVC pro mechanické a podtlakové kotvení s PES vložkou tl 1,5mm, RAL 7040, 7012</t>
  </si>
  <si>
    <t>-2130839281</t>
  </si>
  <si>
    <t>152,422*1,1655 'Přepočtené koeficientem množství</t>
  </si>
  <si>
    <t>94</t>
  </si>
  <si>
    <t>712998111</t>
  </si>
  <si>
    <t>Pochozí plochy plochých střech z folie PVC tl. 2 mm</t>
  </si>
  <si>
    <t>1724058629</t>
  </si>
  <si>
    <t>"oprava střešní folie" 10*(0,5*0,5)</t>
  </si>
  <si>
    <t>"nová folie" 344</t>
  </si>
  <si>
    <t>95</t>
  </si>
  <si>
    <t>998712201</t>
  </si>
  <si>
    <t>Přesun hmot procentní pro krytiny povlakové v objektech v do 6 m</t>
  </si>
  <si>
    <t>1148325953</t>
  </si>
  <si>
    <t>96</t>
  </si>
  <si>
    <t>713121111</t>
  </si>
  <si>
    <t>Montáž izolace tepelné podlah volně kladenými rohožemi, pásy, dílci, deskami 1 vrstva</t>
  </si>
  <si>
    <t>406067219</t>
  </si>
  <si>
    <t>"pavilon B - kanalizace, dopnění stropu" 2*20+6,2*2,2</t>
  </si>
  <si>
    <t>"výpis skladby konstukcí" (elektro+koberec+lino+vinyl+vsyp)*0,5</t>
  </si>
  <si>
    <t>97</t>
  </si>
  <si>
    <t>28375032</t>
  </si>
  <si>
    <t>deska EPS 150 pro konstrukce s vysokým zatížením λ=0,035 tl 130mm</t>
  </si>
  <si>
    <t>2093196638</t>
  </si>
  <si>
    <t>771,03*1,05 'Přepočtené koeficientem množství</t>
  </si>
  <si>
    <t>98</t>
  </si>
  <si>
    <t>28375926</t>
  </si>
  <si>
    <t>deska EPS 200 pro konstrukce s velmi vysokým zatížením λ=0,034 tl 100mm</t>
  </si>
  <si>
    <t>-1132405535</t>
  </si>
  <si>
    <t>53,64*1,1 'Přepočtené koeficientem množství</t>
  </si>
  <si>
    <t>99</t>
  </si>
  <si>
    <t>713141151</t>
  </si>
  <si>
    <t>Montáž izolace tepelné střech plochých kladené volně 1 vrstva rohoží, pásů, dílců, desek</t>
  </si>
  <si>
    <t>-1690938921</t>
  </si>
  <si>
    <t>"atika - přístavba pavilonu A" 9*0,5+12,2*1+0,5*5,7+4*0,5+10*0,5</t>
  </si>
  <si>
    <t>"výplň po žaluziových schránkách" 2,3*0,25*8</t>
  </si>
  <si>
    <t>100</t>
  </si>
  <si>
    <t>28375947</t>
  </si>
  <si>
    <t>deska EPS 100 fasádní λ=0,037 tl 70mm</t>
  </si>
  <si>
    <t>-657243494</t>
  </si>
  <si>
    <t>31,15*1,1 'Přepočtené koeficientem množství</t>
  </si>
  <si>
    <t>101</t>
  </si>
  <si>
    <t>28375927</t>
  </si>
  <si>
    <t>deska EPS 200 pro konstrukce s velmi vysokým zatížením λ=0,034 tl 120mm</t>
  </si>
  <si>
    <t>-973968302</t>
  </si>
  <si>
    <t>116,22*1,1 'Přepočtené koeficientem množství</t>
  </si>
  <si>
    <t>102</t>
  </si>
  <si>
    <t>713141152</t>
  </si>
  <si>
    <t>Montáž izolace tepelné střech plochých kladené volně 2 vrstvy rohoží, pásů, dílců, desek</t>
  </si>
  <si>
    <t>1147000305</t>
  </si>
  <si>
    <t>103</t>
  </si>
  <si>
    <t>-246375855</t>
  </si>
  <si>
    <t>344*2,1 'Přepočtené koeficientem množství</t>
  </si>
  <si>
    <t>104</t>
  </si>
  <si>
    <t>713291132</t>
  </si>
  <si>
    <t>Montáž izolace tepelné parotěsné zábrany stropů vrchem fólií</t>
  </si>
  <si>
    <t>-1849525414</t>
  </si>
  <si>
    <t>105</t>
  </si>
  <si>
    <t>28329274</t>
  </si>
  <si>
    <t>fólie PE vyztužená pro parotěsnou vrstvu (reakce na oheň - třída E) 110g/m2</t>
  </si>
  <si>
    <t>1798701665</t>
  </si>
  <si>
    <t>116,22*1,1655 'Přepočtené koeficientem množství</t>
  </si>
  <si>
    <t>106</t>
  </si>
  <si>
    <t>998713201</t>
  </si>
  <si>
    <t>Přesun hmot procentní pro izolace tepelné v objektech v do 6 m</t>
  </si>
  <si>
    <t>-1960652902</t>
  </si>
  <si>
    <t>762</t>
  </si>
  <si>
    <t>Konstrukce tesařské</t>
  </si>
  <si>
    <t>107</t>
  </si>
  <si>
    <t>762001R</t>
  </si>
  <si>
    <t>Montáž latí na atiku osové vzdálenosti do 200 mm</t>
  </si>
  <si>
    <t>-1128906873</t>
  </si>
  <si>
    <t>"atika u přístavby pavilonu A" 0,07*(9,1+12+5,6+2,6+2,3+11,8)*2</t>
  </si>
  <si>
    <t>108</t>
  </si>
  <si>
    <t>R14103</t>
  </si>
  <si>
    <t>řezivo jehličnaté lať 70x40mm</t>
  </si>
  <si>
    <t>-1855409404</t>
  </si>
  <si>
    <t>6,076*1,1*0,04</t>
  </si>
  <si>
    <t>109</t>
  </si>
  <si>
    <t>762431014</t>
  </si>
  <si>
    <t>Obložení stěn z desek OSB tl 18 mm na sraz přibíjených</t>
  </si>
  <si>
    <t>-106011969</t>
  </si>
  <si>
    <t>110</t>
  </si>
  <si>
    <t>998762201</t>
  </si>
  <si>
    <t>Přesun hmot procentní pro kce tesařské v objektech v do 6 m</t>
  </si>
  <si>
    <t>-75004243</t>
  </si>
  <si>
    <t>111</t>
  </si>
  <si>
    <t>763131411</t>
  </si>
  <si>
    <t>SDK podhled desky 1xA 12,5 bez izolace dvouvrstvá spodní kce profil CD+UD</t>
  </si>
  <si>
    <t>-198466023</t>
  </si>
  <si>
    <t>112</t>
  </si>
  <si>
    <t>763131712</t>
  </si>
  <si>
    <t>SDK podhled napojení na jiný druh podhledu</t>
  </si>
  <si>
    <t>1633571518</t>
  </si>
  <si>
    <t>"1.NP - pavilon B" 3,5*3+2,2+12,1+2,5</t>
  </si>
  <si>
    <t>113</t>
  </si>
  <si>
    <t>763131765</t>
  </si>
  <si>
    <t>Příplatek k SDK podhledu za výšku zavěšení přes 0,5 do 1,0 m</t>
  </si>
  <si>
    <t>249277616</t>
  </si>
  <si>
    <t>"1.NP - pavilon A" 3,87+3,33+3,29+3,24+3,18+3,03+7,88+11,8+7,43+6,09+6,21+9,07+3,04+10,36</t>
  </si>
  <si>
    <t>114</t>
  </si>
  <si>
    <t>763164791</t>
  </si>
  <si>
    <t>Montáž SDK obkladu kcí jednoduché opláštění</t>
  </si>
  <si>
    <t>132284836</t>
  </si>
  <si>
    <t>"na různé zákrytky" 150</t>
  </si>
  <si>
    <t>115</t>
  </si>
  <si>
    <t>59030021</t>
  </si>
  <si>
    <t>deska SDK A tl 12,5mm</t>
  </si>
  <si>
    <t>-1429699300</t>
  </si>
  <si>
    <t>150*1,1 'Přepočtené koeficientem množství</t>
  </si>
  <si>
    <t>116</t>
  </si>
  <si>
    <t>763172355</t>
  </si>
  <si>
    <t>Montáž dvířek revizních jednoplášťových SDK kcí vel. 600 x 600 mm pro podhledy</t>
  </si>
  <si>
    <t>-978025739</t>
  </si>
  <si>
    <t>117</t>
  </si>
  <si>
    <t>590001R</t>
  </si>
  <si>
    <t>atyp dvířka revizní max. rozměr 600x600mm</t>
  </si>
  <si>
    <t>145286933</t>
  </si>
  <si>
    <t>118</t>
  </si>
  <si>
    <t>763431012</t>
  </si>
  <si>
    <t>Montáž minerálního podhledu s vyjímatelnými panely vel. přes 0,36 do 0,72 m2 na zavěšený polozapuštěný rošt</t>
  </si>
  <si>
    <t>-499951024</t>
  </si>
  <si>
    <t>119</t>
  </si>
  <si>
    <t>3610001R</t>
  </si>
  <si>
    <t>Kazeta podhledová polozapuštěná 600×600 mm</t>
  </si>
  <si>
    <t>-875493573</t>
  </si>
  <si>
    <t>1505,63*1,1 'Přepočtené koeficientem množství</t>
  </si>
  <si>
    <t>120</t>
  </si>
  <si>
    <t>763431041</t>
  </si>
  <si>
    <t>Příplatek k montáži minerálního podhledu na zavěšený rošt za výšku zavěšení přes 0,5 do 1,0 m</t>
  </si>
  <si>
    <t>33692566</t>
  </si>
  <si>
    <t>"1.NP - pavilon A" 24,87+13,7+13,86+38,25+24,69+66,45+241,55+36,86+10,2+22,71+13,78+8,44+14,46+22,38+22,07+26,48+81,41</t>
  </si>
  <si>
    <t>121</t>
  </si>
  <si>
    <t>998763401</t>
  </si>
  <si>
    <t>Přesun hmot procentní pro sádrokartonové konstrukce v objektech v do 6 m</t>
  </si>
  <si>
    <t>1646834816</t>
  </si>
  <si>
    <t>122</t>
  </si>
  <si>
    <t>764215605</t>
  </si>
  <si>
    <t>Oplechování horních ploch a atik bez rohů z Pz plechu s povrch úpravou celoplošně lepené rš 400 mm</t>
  </si>
  <si>
    <t>1587398552</t>
  </si>
  <si>
    <t>123</t>
  </si>
  <si>
    <t>764215607</t>
  </si>
  <si>
    <t>Oplechování horních ploch a atik bez rohů z Pz plechu s povrch úpravou celoplošně lepené rš 670 mm</t>
  </si>
  <si>
    <t>87535053</t>
  </si>
  <si>
    <t>"výpis klempířských výrobků - 06/K" 30</t>
  </si>
  <si>
    <t>124</t>
  </si>
  <si>
    <t>764215611</t>
  </si>
  <si>
    <t>Oplechování horních ploch a atik bez rohů z Pz s povrch úpravou celoplošně lepené rš přes 800 mm</t>
  </si>
  <si>
    <t>969977087</t>
  </si>
  <si>
    <t>"výpis klempířských výrobků - 07/K" 0,85*12</t>
  </si>
  <si>
    <t>125</t>
  </si>
  <si>
    <t>764216642</t>
  </si>
  <si>
    <t>Oplechování rovných parapetů celoplošně lepené z Pz s povrchovou úpravou rš 200 mm</t>
  </si>
  <si>
    <t>-1851226758</t>
  </si>
  <si>
    <t>"výpis klempířských výrobků - 03/K" 2,2</t>
  </si>
  <si>
    <t>126</t>
  </si>
  <si>
    <t>764216643</t>
  </si>
  <si>
    <t>Oplechování rovných parapetů celoplošně lepené z Pz s povrchovou úpravou rš 250 mm</t>
  </si>
  <si>
    <t>836546794</t>
  </si>
  <si>
    <t>"výpis klempířských výrobků - 01/K" 1,05+1,2+2,1</t>
  </si>
  <si>
    <t>127</t>
  </si>
  <si>
    <t>764216644</t>
  </si>
  <si>
    <t>Oplechování rovných parapetů celoplošně lepené z Pz s povrchovou úpravou rš 330 mm</t>
  </si>
  <si>
    <t>-157043516</t>
  </si>
  <si>
    <t>"výpis klempířských výrobků - 04/K" 1,45+4,3</t>
  </si>
  <si>
    <t>128</t>
  </si>
  <si>
    <t>764216651</t>
  </si>
  <si>
    <t>Oplechování rovných parapetů celoplošně lepené z Pz s povrchovou úpravou rš 900 mm</t>
  </si>
  <si>
    <t>-1831074840</t>
  </si>
  <si>
    <t>"výpis klempířských výrobků - 02/K" 1,5</t>
  </si>
  <si>
    <t>129</t>
  </si>
  <si>
    <t>764217604</t>
  </si>
  <si>
    <t>Oplechování oblých parapetů nebo ze segmentů mechanicky kotvené z Pz s povrch úpravou rš 330 mm</t>
  </si>
  <si>
    <t>1028228057</t>
  </si>
  <si>
    <t>"výpis klempířských výrobků - 04/K" 3,75+4,8</t>
  </si>
  <si>
    <t>130</t>
  </si>
  <si>
    <t>764518622</t>
  </si>
  <si>
    <t>Svody kruhové včetně objímek, kolen, odskoků z Pz s povrchovou úpravou průměru 100 mm</t>
  </si>
  <si>
    <t>507877443</t>
  </si>
  <si>
    <t>"výpis klempířských výrobků - 05/K" 4</t>
  </si>
  <si>
    <t>131</t>
  </si>
  <si>
    <t>764501108</t>
  </si>
  <si>
    <t>Montáž kotlíku oválného (trychtýřového) pro podokapní žlab</t>
  </si>
  <si>
    <t>330154073</t>
  </si>
  <si>
    <t>"výpis klempířských výrobků - 05/K" 1</t>
  </si>
  <si>
    <t>132</t>
  </si>
  <si>
    <t>55344241</t>
  </si>
  <si>
    <t>kotlík závěsný půlkulatý Pz 250x80mm</t>
  </si>
  <si>
    <t>-418792450</t>
  </si>
  <si>
    <t>133</t>
  </si>
  <si>
    <t>998764201</t>
  </si>
  <si>
    <t>Přesun hmot procentní pro konstrukce klempířské v objektech v do 6 m</t>
  </si>
  <si>
    <t>35833954</t>
  </si>
  <si>
    <t>134</t>
  </si>
  <si>
    <t>D+M dveřních doplňků (dveřní kování, stavěče křídel, samozavírače) dle počtu dveřních křídel</t>
  </si>
  <si>
    <t>-507338862</t>
  </si>
  <si>
    <t>135</t>
  </si>
  <si>
    <t>26/T-29/T</t>
  </si>
  <si>
    <t>D+M vestavěné policové skříně</t>
  </si>
  <si>
    <t>490586281</t>
  </si>
  <si>
    <t>"výpis truhlářských výrobků - 26/T - 850x800x2350" 1</t>
  </si>
  <si>
    <t>"výpis truhlářských výrobků - 27/T - 1660x600x2800" 1</t>
  </si>
  <si>
    <t>"výpis truhlářských výrobků - 28/T - 2235x600x2550" 1</t>
  </si>
  <si>
    <t>"výpis truhlářských výrobků - 29/T - 3650x600x2550" 1</t>
  </si>
  <si>
    <t>136</t>
  </si>
  <si>
    <t>766001R.1</t>
  </si>
  <si>
    <t>D+M plastový ochranný obklad stěn + ochranný obklad rohů stěn</t>
  </si>
  <si>
    <t>1286185323</t>
  </si>
  <si>
    <t>"výpis plastový výrobků - 05/P" 0,9*63</t>
  </si>
  <si>
    <t>"výpis plastový výrobků - 06/P" 0,05*2*40</t>
  </si>
  <si>
    <t>137</t>
  </si>
  <si>
    <t>766622131</t>
  </si>
  <si>
    <t>Montáž plastových oken plochy přes 1 m2 otevíravých v do 1,5 m s rámem do zdiva</t>
  </si>
  <si>
    <t>1132242868</t>
  </si>
  <si>
    <t>"výpis plastový výrobků - 01/P - 04/P" 1,5*(1,05+1,2+1,415+2,1)</t>
  </si>
  <si>
    <t>138</t>
  </si>
  <si>
    <t>61140052</t>
  </si>
  <si>
    <t>okno plastové otevíravé/sklopné trojsklo přes plochu 1m2 do v 1,5m</t>
  </si>
  <si>
    <t>964058578</t>
  </si>
  <si>
    <t>139</t>
  </si>
  <si>
    <t>766660002</t>
  </si>
  <si>
    <t>Montáž dveřních křídel otvíravých jednokřídlových š přes 0,8 m do ocelové zárubně</t>
  </si>
  <si>
    <t>-1247765378</t>
  </si>
  <si>
    <t>"výpis truhlářských výrobků - 08,09,10,11,12,22,23/T" 3+5+2+1+4+1+2</t>
  </si>
  <si>
    <t>"výpis truhlářských výrobků - 09,12,13,14/T" 5+5+3+14</t>
  </si>
  <si>
    <t>140</t>
  </si>
  <si>
    <t>611007R</t>
  </si>
  <si>
    <t>dveře jednokřídlé dřevotřískové povrch laminátový plné 1100x1970-2100mm vč. kování</t>
  </si>
  <si>
    <t>-122686308</t>
  </si>
  <si>
    <t>141</t>
  </si>
  <si>
    <t>611008R</t>
  </si>
  <si>
    <t>dveře jednokřídlé dřevotřískové povrch laminátový plné 900x1970-2100mm vč. kování</t>
  </si>
  <si>
    <t>1292177198</t>
  </si>
  <si>
    <t>"výpis truhlářských výrobků - 13,14/T" 3+14</t>
  </si>
  <si>
    <t>142</t>
  </si>
  <si>
    <t>611011R</t>
  </si>
  <si>
    <t>dveře jednokřídlé voštinové povrch laminátový plné 900x1970-2100mm vč. elektro mechanického zámku</t>
  </si>
  <si>
    <t>448756839</t>
  </si>
  <si>
    <t>"výpis truhlářských výrobků - 09,12/T" 5+5</t>
  </si>
  <si>
    <t>143</t>
  </si>
  <si>
    <t>766660041</t>
  </si>
  <si>
    <t>Montáž dveřních křídel otvíravých jednokřídlových š do 0,8 m požárních s Pb vložkou do ocelové zárubně</t>
  </si>
  <si>
    <t>-1967391554</t>
  </si>
  <si>
    <t>"700" 2</t>
  </si>
  <si>
    <t>"800" 2</t>
  </si>
  <si>
    <t>144</t>
  </si>
  <si>
    <t>611001R</t>
  </si>
  <si>
    <t>dveře jednokřídlé dřevotřískové olověná vložka 2mm povrch laminátový plné 700x1970-2100mm vč. kování</t>
  </si>
  <si>
    <t>-242040595</t>
  </si>
  <si>
    <t>145</t>
  </si>
  <si>
    <t>611002R</t>
  </si>
  <si>
    <t>dveře jednokřídlé dřevotřískové olověná vložka 2 mm povrch laminátový plné 800x1970-2100mm vč. kování</t>
  </si>
  <si>
    <t>1983842151</t>
  </si>
  <si>
    <t>146</t>
  </si>
  <si>
    <t>611012R</t>
  </si>
  <si>
    <t>dveře jednokřídlé dřevotřískové olověná vložka 2 mm povrch laminátový plné 800x1970-2100mm vč. elektro mechanického zámku</t>
  </si>
  <si>
    <t>349077529</t>
  </si>
  <si>
    <t>147</t>
  </si>
  <si>
    <t>766660042</t>
  </si>
  <si>
    <t>Montáž dveřních křídel otvíravých jednokřídlových š přes 0,8 m požárních s Pb vložkou do ocelové zárubně</t>
  </si>
  <si>
    <t>1807486015</t>
  </si>
  <si>
    <t>"1100" 1</t>
  </si>
  <si>
    <t>148</t>
  </si>
  <si>
    <t>611003R</t>
  </si>
  <si>
    <t>dveře jednokřídlé dřevotřískové olověná vložka 2 mm povrch laminátový plné 1100x1970-2100mm vč. elektro mechanického zámku</t>
  </si>
  <si>
    <t>72235540</t>
  </si>
  <si>
    <t>149</t>
  </si>
  <si>
    <t>766660051</t>
  </si>
  <si>
    <t>Montáž dveřních křídel otvíravých jednokřídlových š do 0,8 m masivní dřevo s polodrážkou do ocelové zárubně</t>
  </si>
  <si>
    <t>1889050195</t>
  </si>
  <si>
    <t>"výpis truhlářských výrobků - 01/T" 1</t>
  </si>
  <si>
    <t>"výpis truhlářských výrobků - 02,03/T" 2+18</t>
  </si>
  <si>
    <t>"výpis truhlářských výrobků - 04,05,06,07,21/T" 6+3+7+7+1</t>
  </si>
  <si>
    <t>150</t>
  </si>
  <si>
    <t>611004R</t>
  </si>
  <si>
    <t>dveře jednokřídlé dřevotřískové povrch laminátový plné 600x1970-2100mm vč. kování</t>
  </si>
  <si>
    <t>-1983083765</t>
  </si>
  <si>
    <t>151</t>
  </si>
  <si>
    <t>611005R</t>
  </si>
  <si>
    <t>dveře jednokřídlé dřevotřískové povrch laminátový plné 700x1970-2100mm vč. kování</t>
  </si>
  <si>
    <t>-454276558</t>
  </si>
  <si>
    <t>152</t>
  </si>
  <si>
    <t>611006R</t>
  </si>
  <si>
    <t>dveře jednokřídlé dřevotřískové povrch laminátový plné 800x1970-2100mm vč. kování</t>
  </si>
  <si>
    <t>550142841</t>
  </si>
  <si>
    <t>"výpis truhlářských výrobků - 04,06,21/T" 6+7+1</t>
  </si>
  <si>
    <t>153</t>
  </si>
  <si>
    <t>611010R</t>
  </si>
  <si>
    <t>dveře jednokřídlé dřevotřískové povrch laminátový plné 800x1970-2100mm vč. elektro mechanického zámku</t>
  </si>
  <si>
    <t>52019437</t>
  </si>
  <si>
    <t>"výpis truhlářských výrobků - 05,07/T" 3+7</t>
  </si>
  <si>
    <t>154</t>
  </si>
  <si>
    <t>766660312</t>
  </si>
  <si>
    <t>Montáž posuvných dveří jednokřídlových průchozí š přes 800 do 1200 mm do pouzdra s jednou kapsou</t>
  </si>
  <si>
    <t>1048506988</t>
  </si>
  <si>
    <t>"19/T" 1</t>
  </si>
  <si>
    <t>"20/T" 1</t>
  </si>
  <si>
    <t>155</t>
  </si>
  <si>
    <t>R60053</t>
  </si>
  <si>
    <t>dveře jednokřídlé dřevotřískové povrch laminátový plné posuvné 900x1970mm vč. kování</t>
  </si>
  <si>
    <t>624713245</t>
  </si>
  <si>
    <t>156</t>
  </si>
  <si>
    <t>R62089</t>
  </si>
  <si>
    <t>dveře jednokřídlé dřevotřískové povrch laminátový plné posuvné 1100x1970-2100mm vč. kování</t>
  </si>
  <si>
    <t>-954338157</t>
  </si>
  <si>
    <t>157</t>
  </si>
  <si>
    <t>766694116</t>
  </si>
  <si>
    <t>Montáž parapetních desek dřevěných nebo plastových š do 30 cm</t>
  </si>
  <si>
    <t>-1324271144</t>
  </si>
  <si>
    <t>"výpis truhlářských výrobků - 25/T - 200" 1,05*1+1,45*1+2,09*2</t>
  </si>
  <si>
    <t>"výpis truhlářských výrobků - 25/T - 220" 1,26*1+2,09*1+2,2*2</t>
  </si>
  <si>
    <t>158</t>
  </si>
  <si>
    <t>60794101</t>
  </si>
  <si>
    <t>parapet dřevotřískový vnitřní povrch laminátový š 200mm</t>
  </si>
  <si>
    <t>1287730164</t>
  </si>
  <si>
    <t>"dvakrát zaoblené čelo" 1,05*1+1,45*1+2,09*2</t>
  </si>
  <si>
    <t>159</t>
  </si>
  <si>
    <t>60794102</t>
  </si>
  <si>
    <t>parapet dřevotřískový vnitřní povrch laminátový š 220mm</t>
  </si>
  <si>
    <t>1310986487</t>
  </si>
  <si>
    <t>"dvakrát zaoblené čelo" 1,26*1+2,09*1+2,2*2</t>
  </si>
  <si>
    <t>160</t>
  </si>
  <si>
    <t>766694126</t>
  </si>
  <si>
    <t>Montáž parapetních desek dřevěných nebo plastových š přes 30 cm</t>
  </si>
  <si>
    <t>-799359962</t>
  </si>
  <si>
    <t>"výpis truhlářských výrobků - 25/T - 320" 1,2*2+2,1*1</t>
  </si>
  <si>
    <t>161</t>
  </si>
  <si>
    <t>60794104</t>
  </si>
  <si>
    <t>parapet dřevotřískový vnitřní povrch laminátový š 320mm</t>
  </si>
  <si>
    <t>-238460920</t>
  </si>
  <si>
    <t>"dvakrát zaoblené čelo" 1,2*2+2,1*1</t>
  </si>
  <si>
    <t>162</t>
  </si>
  <si>
    <t>767001R.1</t>
  </si>
  <si>
    <t xml:space="preserve">D+M úpravy vnitřních chodbových madel </t>
  </si>
  <si>
    <t>-1746261219</t>
  </si>
  <si>
    <t xml:space="preserve">"viz. výpis zámečnických výrobků - 23/Z" </t>
  </si>
  <si>
    <t>"demontáž stávajícíchstěnových madel pro zpětné použití"</t>
  </si>
  <si>
    <t>"úprava madel na nové potřebné délky"</t>
  </si>
  <si>
    <t>"2x syntetický nátěr kovové konstrukce madel"</t>
  </si>
  <si>
    <t>"montáž kovové konstrukce"</t>
  </si>
  <si>
    <t>"montáž překližkové výplně s výměnou vrutů se zápustnou hlavou"</t>
  </si>
  <si>
    <t>"dodávka a montáž (přilepením) pásu přírodního linolea tl.2 mm, šířky 230 mm"</t>
  </si>
  <si>
    <t>163</t>
  </si>
  <si>
    <t>767165001R</t>
  </si>
  <si>
    <t>D+M nových vnitřních chodbových madel</t>
  </si>
  <si>
    <t>-2005600651</t>
  </si>
  <si>
    <t>"viz. výpis zámečnických výrobků - 23/Z"</t>
  </si>
  <si>
    <t>"výroba kovové konstrukce madel"</t>
  </si>
  <si>
    <t>"1x základní + 2x syntetický nátěr kovové konstrukce"</t>
  </si>
  <si>
    <t>"dodávka a montáž překližkové výplně tl.8mm vruty se zápustnou hlavou"</t>
  </si>
  <si>
    <t>164</t>
  </si>
  <si>
    <t>998766201</t>
  </si>
  <si>
    <t>Přesun hmot procentní pro kce truhlářské v objektech v do 6 m</t>
  </si>
  <si>
    <t>-1789629186</t>
  </si>
  <si>
    <t>165</t>
  </si>
  <si>
    <t>Ochranný protinárazový sloupek, kotven do podlahy pomocí skrytého hotvení plechu + chem. kotvy</t>
  </si>
  <si>
    <t>-2020046089</t>
  </si>
  <si>
    <t>"viz. výpis zámečnických výrobků - 27/Z" 24+20+2</t>
  </si>
  <si>
    <t>166</t>
  </si>
  <si>
    <t>004R</t>
  </si>
  <si>
    <t>Generální klíč - rozšíření stávajícího systému o 95 dveří; 3úrovňový systém zahrnuje 6ks generálního klíče pro pav. A, 6ks úrovně urgentu 1.NP pav.A, 3ks úrovně ordinace 2.NP pav.A, 95x á3ks pro každé dveře</t>
  </si>
  <si>
    <t>1026345633</t>
  </si>
  <si>
    <t>167</t>
  </si>
  <si>
    <t>D+M informační orientační systém</t>
  </si>
  <si>
    <t>59727981</t>
  </si>
  <si>
    <t>"Plochá cedulka (tabulka) na stěnu z hliníkových profilů s drážkami poskládanými pod sebou v rámci jedné cedulky. Hliníkové bočnice"</t>
  </si>
  <si>
    <t>"Vytištěné popisy na proužcích papíru či folii se zasouvají do profilů snadná vyměnitelnost popisu na proužku papíru, tisk popisu běžnou tiskárnou"</t>
  </si>
  <si>
    <t>"cedulka 160x100mm z hlinikových profilů s drážkami - 1 řádek pro logo, 1 řádek pro označení místnosti, 2 řádky pro jméno" 10</t>
  </si>
  <si>
    <t>"cedulka 160x160mm z hlinikových profilů s drážkami - 1 řádek pro logo, 1 řádek pro označení místnosti, 4 řádky pro jméno" 40</t>
  </si>
  <si>
    <t>168</t>
  </si>
  <si>
    <t>006R</t>
  </si>
  <si>
    <t>D+M venkovní podsvícený nápis</t>
  </si>
  <si>
    <t>873904965</t>
  </si>
  <si>
    <t>"Světelný 3D nápis pro instalaci do exteriéru, text nápisu: „NEMOCNICE NÁCHOD“, nepřímé tlumené podsvícení"</t>
  </si>
  <si>
    <t>"Písmena/znaky tvarované z hliníkového plechu, zadní strana písmen/znaků je tvořena deskovým materiálem"</t>
  </si>
  <si>
    <t>"Výška písmen/znaků 600 mm, hloubka 80 mm, dvoubarevné boky"</t>
  </si>
  <si>
    <t>"Uvnitř písmen/znaků budou umístěny LED diody, které svítí směrem dozadu na zeď a vytvářejí světelnou auru (tzv. „aura efekt“)"</t>
  </si>
  <si>
    <t>"Kotvení písmen/znaků bude pomocí distančních trnů s odstupem od podkladní stěny"</t>
  </si>
  <si>
    <t>"Součástí dodávky jsou napájecí transformátory, grafický návrh nápisu a dokumentace"</t>
  </si>
  <si>
    <t>169</t>
  </si>
  <si>
    <t>008R</t>
  </si>
  <si>
    <t>D+M prosklené zádveří, nosná ocelová konstrukce, vč. sojovacích prostředků</t>
  </si>
  <si>
    <t>92224303</t>
  </si>
  <si>
    <t>"viz. výpis zámečnických prvků - 30/Z" 1</t>
  </si>
  <si>
    <t>170</t>
  </si>
  <si>
    <t>009R</t>
  </si>
  <si>
    <t>D+M mřížka tvaru U děrovaná z PZ, 300x500mm (kryt potrubí)</t>
  </si>
  <si>
    <t>1476624571</t>
  </si>
  <si>
    <t>171</t>
  </si>
  <si>
    <t>010R</t>
  </si>
  <si>
    <t>D+M vnitřní horizontální bezpečnostní rolety AL</t>
  </si>
  <si>
    <t>-544958497</t>
  </si>
  <si>
    <t>"viz. výpis zámečnických výrobků - 31/Z" 3</t>
  </si>
  <si>
    <t>172</t>
  </si>
  <si>
    <t>011R</t>
  </si>
  <si>
    <t>D+M systémová interiérová posuvná segmentová příčka tl. 120mm</t>
  </si>
  <si>
    <t>-1071859930</t>
  </si>
  <si>
    <t>"viz. výpis zámečnických výrobků - 32/Z" 1</t>
  </si>
  <si>
    <t>173</t>
  </si>
  <si>
    <t>767001R</t>
  </si>
  <si>
    <t>D+M venkovní čistící rohož výšky 27mm, vč. odvodňovací vaničky</t>
  </si>
  <si>
    <t>690894706</t>
  </si>
  <si>
    <t>"viz. výpis zámečnických výrobků - 24/Z" 3*1,5*3</t>
  </si>
  <si>
    <t>174</t>
  </si>
  <si>
    <t>767002R</t>
  </si>
  <si>
    <t>D+M čistící koberec výšky 9mm, vč. osazovacího AL rámu zapuštený do úrovně podlahy</t>
  </si>
  <si>
    <t>2060833250</t>
  </si>
  <si>
    <t>"viz. výpis zámečnických výrobků - 25/Z" 3,6*2+14,9*3,65</t>
  </si>
  <si>
    <t>175</t>
  </si>
  <si>
    <t>767003R</t>
  </si>
  <si>
    <t>D+M skleněný přístřešek nad vstupem 2800x900mm</t>
  </si>
  <si>
    <t>2086384619</t>
  </si>
  <si>
    <t>"viz. výpis zámečnických výrobků - 26/Z" 1</t>
  </si>
  <si>
    <t>176</t>
  </si>
  <si>
    <t>767004R</t>
  </si>
  <si>
    <t>D+M vrat garážových sekčních 6,75x3,1m, zajížděcích pod strop, částečně prosklené s integrovanými dveřmi</t>
  </si>
  <si>
    <t>1935407403</t>
  </si>
  <si>
    <t>"výpis zámečnických výrobků - 21/Z" 1</t>
  </si>
  <si>
    <t>177</t>
  </si>
  <si>
    <t>767005R</t>
  </si>
  <si>
    <t>D+M pevný neotvíravý střešní obloukový pásový světlík 1,4x5,2m</t>
  </si>
  <si>
    <t>-831748002</t>
  </si>
  <si>
    <t>"výpis zámečnických výrobků - 22/Z" 1</t>
  </si>
  <si>
    <t>178</t>
  </si>
  <si>
    <t>767163101</t>
  </si>
  <si>
    <t>Montáž přímého kovového zábradlí z dílců do zdiva nebo lehčeného betonu v rovině</t>
  </si>
  <si>
    <t>-1534668557</t>
  </si>
  <si>
    <t>"viz. výpis zámečnických výrobků - 28/Z" 5,5</t>
  </si>
  <si>
    <t>179</t>
  </si>
  <si>
    <t>R000</t>
  </si>
  <si>
    <t>venkovní kovové zábradlí - prodloužení stávajicího</t>
  </si>
  <si>
    <t>-1359635477</t>
  </si>
  <si>
    <t>5,5*1,1 'Přepočtené koeficientem množství</t>
  </si>
  <si>
    <t>180</t>
  </si>
  <si>
    <t>76762001R</t>
  </si>
  <si>
    <t>Montáž oken kovových s izolačními trojskly otevíravých do zdiva</t>
  </si>
  <si>
    <t>-1298615696</t>
  </si>
  <si>
    <t xml:space="preserve">"viz. výpis zámečnických výrobků" </t>
  </si>
  <si>
    <t>"02/Z" (2,3*1,85)*2</t>
  </si>
  <si>
    <t>181</t>
  </si>
  <si>
    <t>02/Z</t>
  </si>
  <si>
    <t>dvoudílné AL okno 2245x1800 mm</t>
  </si>
  <si>
    <t>-1515997676</t>
  </si>
  <si>
    <t>"02/Z" 2</t>
  </si>
  <si>
    <t>182</t>
  </si>
  <si>
    <t>03/Z</t>
  </si>
  <si>
    <t>trojdílné AL okno 3300x1830 mm</t>
  </si>
  <si>
    <t>-1254359760</t>
  </si>
  <si>
    <t>"03/Z" 1</t>
  </si>
  <si>
    <t>183</t>
  </si>
  <si>
    <t>04/Z</t>
  </si>
  <si>
    <t>dvoudílné AL okno 2230x1830 mm</t>
  </si>
  <si>
    <t>-1962056124</t>
  </si>
  <si>
    <t>"04/Z" 1</t>
  </si>
  <si>
    <t>184</t>
  </si>
  <si>
    <t>05/Z</t>
  </si>
  <si>
    <t>sada dvou dvoudílných AL oken 4330x1830 mm</t>
  </si>
  <si>
    <t>-69835574</t>
  </si>
  <si>
    <t>"05/Z" 1</t>
  </si>
  <si>
    <t>185</t>
  </si>
  <si>
    <t>06/Z</t>
  </si>
  <si>
    <t>dvoudílné AL okna 1450x1830 mm</t>
  </si>
  <si>
    <t>-831032669</t>
  </si>
  <si>
    <t>"06/Z" 1</t>
  </si>
  <si>
    <t>186</t>
  </si>
  <si>
    <t>767640221</t>
  </si>
  <si>
    <t>Montáž dveří ocelových nebo hliníkových vchodových dvoukřídlových bez nadsvětlíku</t>
  </si>
  <si>
    <t>1583049102</t>
  </si>
  <si>
    <t xml:space="preserve">"viz. výpis zámečnických výrobků - 07/Z" 1 </t>
  </si>
  <si>
    <t>187</t>
  </si>
  <si>
    <t>07/Z</t>
  </si>
  <si>
    <t>dveře dvoukřídlé Al prosklené 2525x2550 mm</t>
  </si>
  <si>
    <t>1195130223</t>
  </si>
  <si>
    <t>188</t>
  </si>
  <si>
    <t>08/Z</t>
  </si>
  <si>
    <t>D+M prosklené automatické dveře s pevným nadsvětlíkem, trojsklo, 2200x2800 mm</t>
  </si>
  <si>
    <t>-1068453036</t>
  </si>
  <si>
    <t>"viz. výpis zámečnických výrobků - 08/Z" 1</t>
  </si>
  <si>
    <t>189</t>
  </si>
  <si>
    <t>09/Z</t>
  </si>
  <si>
    <t>D+M prosklené automatické dveře s pevnými bočními dílci a nadsvětlíkem, trojsklo, 5000x2520 mm</t>
  </si>
  <si>
    <t>-2142242489</t>
  </si>
  <si>
    <t>"viz. výpis zámečnických výrobků - 09/Z" 1</t>
  </si>
  <si>
    <t>190</t>
  </si>
  <si>
    <t>10/Z</t>
  </si>
  <si>
    <t>D+M prosklené automatické dveře s pevnými bočními dílci a nadsvětlíkem, trojsklo, 3700x2520 mm</t>
  </si>
  <si>
    <t>-320665550</t>
  </si>
  <si>
    <t>"viz. výpis zámečnických výrobků - 10/Z" 2</t>
  </si>
  <si>
    <t>191</t>
  </si>
  <si>
    <t>767640222</t>
  </si>
  <si>
    <t>Montáž dveří ocelových nebo hliníkových vchodových dvoukřídlových s nadsvětlíkem</t>
  </si>
  <si>
    <t>-153907315</t>
  </si>
  <si>
    <t xml:space="preserve">"viz. výpis zámečnických výrobků - 11/Z,12/Z,13/Z" 3 </t>
  </si>
  <si>
    <t>192</t>
  </si>
  <si>
    <t>11/Z</t>
  </si>
  <si>
    <t>dveře dvoukřídlé AL prosklené 2600x2930 mm</t>
  </si>
  <si>
    <t>1564151623</t>
  </si>
  <si>
    <t>"11/Z" 1</t>
  </si>
  <si>
    <t>193</t>
  </si>
  <si>
    <t>12/Z</t>
  </si>
  <si>
    <t>dveře dvoukřídlé AL prosklené 2200x2930 mm</t>
  </si>
  <si>
    <t>-1126465035</t>
  </si>
  <si>
    <t>"12/Z" 1</t>
  </si>
  <si>
    <t>194</t>
  </si>
  <si>
    <t>13/Z</t>
  </si>
  <si>
    <t>dveře dvoukřídlé AL prosklené 2200x2890 mm</t>
  </si>
  <si>
    <t>-860861940</t>
  </si>
  <si>
    <t>"13/Z" 1</t>
  </si>
  <si>
    <t>195</t>
  </si>
  <si>
    <t>14/Z</t>
  </si>
  <si>
    <t>D+M prosklené automatické dveře s nadsvětlíkem, trojsklo, 2500x3090 mm</t>
  </si>
  <si>
    <t>77266915</t>
  </si>
  <si>
    <t>"viz. výpis zámečnických výrobků - 14/Z" 2</t>
  </si>
  <si>
    <t>196</t>
  </si>
  <si>
    <t>15/Z</t>
  </si>
  <si>
    <t>D+M prosklené automatické dveře trojsklo, 2000x2050 mm</t>
  </si>
  <si>
    <t>378208408</t>
  </si>
  <si>
    <t>"viz. výpis zámečnických výrobků - 15/Z" 2</t>
  </si>
  <si>
    <t>197</t>
  </si>
  <si>
    <t>16/Z</t>
  </si>
  <si>
    <t>D+M prosklená stěna s nadsvětlíkem a pusuvnými dveřmi, trojsklo, 3970x3090 mm</t>
  </si>
  <si>
    <t>1684967399</t>
  </si>
  <si>
    <t>"viz. výpis zámečnických výrobků - 16/Z" 2</t>
  </si>
  <si>
    <t>198</t>
  </si>
  <si>
    <t>17/Z</t>
  </si>
  <si>
    <t>D+M prosklená stěna s nadsvětlíkem a pusuvnými dveřmi, trojsklo, 3600x3090 mm</t>
  </si>
  <si>
    <t>-930387129</t>
  </si>
  <si>
    <t>"viz. výpis zámečnických výrobků - 17/Z" 1</t>
  </si>
  <si>
    <t>199</t>
  </si>
  <si>
    <t>18/Z</t>
  </si>
  <si>
    <t>D+M prosklená stěna s nadsvětlíkem a pusuvnými dveřmi, trojsklo, 4100x2930 mm</t>
  </si>
  <si>
    <t>200207431</t>
  </si>
  <si>
    <t>"viz. výpis zámečnických výrobků - 18/Z" 1</t>
  </si>
  <si>
    <t>200</t>
  </si>
  <si>
    <t>19/Z</t>
  </si>
  <si>
    <t>D+M pevná prosklená stěna trojsklo, 7095x2930 mm</t>
  </si>
  <si>
    <t>735385162</t>
  </si>
  <si>
    <t>"viz. výpis zámečnických výrobků - 19/Z" 1</t>
  </si>
  <si>
    <t>201</t>
  </si>
  <si>
    <t>20/Z</t>
  </si>
  <si>
    <t>D+M prosklené automatické dveře, trojsklo, 1400x2050 mm</t>
  </si>
  <si>
    <t>-552808060</t>
  </si>
  <si>
    <t>"viz. výpis zámečnických výrobků - 20/Z" 3</t>
  </si>
  <si>
    <t>202</t>
  </si>
  <si>
    <t>998767201</t>
  </si>
  <si>
    <t>Přesun hmot procentní pro zámečnické konstrukce v objektech v do 6 m</t>
  </si>
  <si>
    <t>-2043387755</t>
  </si>
  <si>
    <t>203</t>
  </si>
  <si>
    <t>7670001R</t>
  </si>
  <si>
    <t>D+M sestava montovaných přemístitelných prosklených příček vč. veškerého příslušenství (prosklení, opláštění, dveřní křídla, zárubně, kování, spojovací materiál, lišty...)</t>
  </si>
  <si>
    <t>657276351</t>
  </si>
  <si>
    <t xml:space="preserve">"viz. výkres preosklených příček - A-J" </t>
  </si>
  <si>
    <t>2,7*(5,1*3+2,2*2+2,3+0,6+4*2+4,9*2+4,4*2+2,1*2+1,9+2,6*2+7)</t>
  </si>
  <si>
    <t>204</t>
  </si>
  <si>
    <t>776111116</t>
  </si>
  <si>
    <t>Odstranění zbytků lepidla z podkladu povlakových podlah broušením</t>
  </si>
  <si>
    <t>836041414</t>
  </si>
  <si>
    <t>205</t>
  </si>
  <si>
    <t>776111311</t>
  </si>
  <si>
    <t>Vysátí podkladu povlakových podlah</t>
  </si>
  <si>
    <t>938205766</t>
  </si>
  <si>
    <t>206</t>
  </si>
  <si>
    <t>776121112</t>
  </si>
  <si>
    <t>Vodou ředitelná penetrace savého podkladu povlakových podlah</t>
  </si>
  <si>
    <t>-1053388906</t>
  </si>
  <si>
    <t>207</t>
  </si>
  <si>
    <t>776141112</t>
  </si>
  <si>
    <t>Stěrka podlahová nivelační pro vyrovnání podkladu povlakových podlah pevnosti 20 MPa tl přes 3 do 5 mm</t>
  </si>
  <si>
    <t>-1357319540</t>
  </si>
  <si>
    <t>(elektro+lino+vinyl+vsyp)*0,5</t>
  </si>
  <si>
    <t>208</t>
  </si>
  <si>
    <t>776141114</t>
  </si>
  <si>
    <t>Stěrka podlahová nivelační pro vyrovnání podkladu povlakových podlah pevnosti 20 MPa tl přes 8 do 10 mm</t>
  </si>
  <si>
    <t>-1249152582</t>
  </si>
  <si>
    <t>209</t>
  </si>
  <si>
    <t>776212111</t>
  </si>
  <si>
    <t>Volné položení textilních pásů s podlepením spojů páskou</t>
  </si>
  <si>
    <t>1175287387</t>
  </si>
  <si>
    <t>210</t>
  </si>
  <si>
    <t>69751103</t>
  </si>
  <si>
    <t>koberec zátěžový v pásu tl 8.5mm, všívaná smyčka, vlákno 100% polyamid, 23 dB, třída zátěže 33</t>
  </si>
  <si>
    <t>589934014</t>
  </si>
  <si>
    <t>49,29*1,1 'Přepočtené koeficientem množství</t>
  </si>
  <si>
    <t>211</t>
  </si>
  <si>
    <t>776221111</t>
  </si>
  <si>
    <t>Lepení pásů z PVC standardním lepidlem</t>
  </si>
  <si>
    <t>-1863325045</t>
  </si>
  <si>
    <t>lino+vinyl+vsyp</t>
  </si>
  <si>
    <t>212</t>
  </si>
  <si>
    <t>60756112</t>
  </si>
  <si>
    <t>linoleum přírodní tl 3,2mm, hořlavost Cfl-s1, smykové tření µ ≥0,3, třída zátěže 34/43</t>
  </si>
  <si>
    <t>1433575446</t>
  </si>
  <si>
    <t>544,67*1,1 'Přepočtené koeficientem množství</t>
  </si>
  <si>
    <t>213</t>
  </si>
  <si>
    <t>28411140</t>
  </si>
  <si>
    <t>PVC vinyl heterogenní protiskluzná se vsypem a výztuž. vrstvou tl 2,00mm nášlapná vrstva 0,9mm, hořlavost Bfl-s1, třída zátěže 34/43, útlum 4dB, bodová zátěž ≤ 0,10mm, protiskluznost R10</t>
  </si>
  <si>
    <t>1494196414</t>
  </si>
  <si>
    <t>58,25*1,1 'Přepočtené koeficientem množství</t>
  </si>
  <si>
    <t>214</t>
  </si>
  <si>
    <t>28411151</t>
  </si>
  <si>
    <t>PVC vinyl heterogenní zátěžová tl 2.00mm nášlapná vrstva 0.70mm, hořlavost Bfl-s1, třída zátěže 34/43, útlum 4dB, bodová zátěž ≤ 0.10mm, protiskluznost R10</t>
  </si>
  <si>
    <t>697286434</t>
  </si>
  <si>
    <t>171,75*1,1 'Přepočtené koeficientem množství</t>
  </si>
  <si>
    <t>215</t>
  </si>
  <si>
    <t>776221121</t>
  </si>
  <si>
    <t>Lepení elektrostaticky vodivých pásů z PVC standardním lepidlem</t>
  </si>
  <si>
    <t>-62024912</t>
  </si>
  <si>
    <t>216</t>
  </si>
  <si>
    <t>28411026</t>
  </si>
  <si>
    <t>PVC vinyl homogenní zátěžová elektrostaticky vodivé tl 2,00mm, R 0,05-1MΩ, třída zátěže 34/43, třída otěru P, hořlavost Bfl S1</t>
  </si>
  <si>
    <t>-1495904069</t>
  </si>
  <si>
    <t>718,1*1,1 'Přepočtené koeficientem množství</t>
  </si>
  <si>
    <t>217</t>
  </si>
  <si>
    <t>776411111</t>
  </si>
  <si>
    <t>Montáž obvodových soklíků výšky do 80 mm</t>
  </si>
  <si>
    <t>-260368420</t>
  </si>
  <si>
    <t>"1.NP - Pavilon A" 0,525+3,2+2,5+0,08+1,02+1,7+1,5+4,7+4,7+0,75+1,5+0,75+1,02+2,5+3,2+0,525*3+15*2+2,5+10,6*2+4*2+3,5*2+4*2+3,5*2+1,9*2+1,8*8+1,8*2</t>
  </si>
  <si>
    <t>2*2+2,15*2+1,8*2+1,8*2+1,8*2+2*2+6,8*2+8,8*2+7*2+5,5*2+6*2+6*2+10,5*2+5,5*2+4,5*2+7*2+5,4+6,5*2+12*2+9*2+3,1*2+6,5*2+3,5*2+2,8*6+1,7*2+2*2+11*2+6*2</t>
  </si>
  <si>
    <t>3,5+5+10+12+2*4+1,2*4+2,2*2+6,2*2+2,5*2+5*2+1,2*4+2*6+2*2+2*4+3,7*2+2,5*2+8*2+15,5*2+7+4+4*2+3,5*2+2,5*2+2,3+4,5*2+3,5*2+1,2*2+2,5*2+7+3*2+3,5*2+3+3+9</t>
  </si>
  <si>
    <t>"odpočet otvorů" -(0,8*12+0,9*7+0,7*13+1,1*8+2*3)</t>
  </si>
  <si>
    <t>"2.NP - Pavilon A" 6,2+3,6+12,5+6+6*2+5*2+5,5+1,5+1,05+0,565+2,6+2,9+6+4,4+2,8+1,8+15+1,2+1,7+1,4+0,7+0,45+0,45+6*16+5,5*16+1,5*2+1,5*2+2*2+1,5*4+2*2</t>
  </si>
  <si>
    <t>1,7+1,9*3+1,3+3,5*2+3*4+6,2*2</t>
  </si>
  <si>
    <t>"odpočet otvorů" -(0,9*10+2+1,1*7+0,8*3+0,7)</t>
  </si>
  <si>
    <t>"1.NP - Pavilon B" 3,5*6+5,5*6+11*2+6,3+2,2+2,1*6+2,2*6+1*12+1,4*12+12,1+6+9+5*2+2,4+1,6*2+2,2*4+2,2*2+4,9*2+2,3*2+6,4*2+2,6*2+5*2+1,3*2+4+2,2+7,6+2,2</t>
  </si>
  <si>
    <t>1,3+5,2*2+3,3+5,5*2+2,6+1,5+6,3+5*4+3*4+2,7*2+2,4*2+0,9*10+1,6*4+1,3*6+6,3+15,5*2+3,9*2</t>
  </si>
  <si>
    <t>"odpočet otvorů" -(0,7*10+0,8*13+0,9+1,1*3+1,8+3,5+1,9)</t>
  </si>
  <si>
    <t>218</t>
  </si>
  <si>
    <t>28411009</t>
  </si>
  <si>
    <t>lišta soklová PVC 18x80mm</t>
  </si>
  <si>
    <t>-469015810</t>
  </si>
  <si>
    <t>1351,735*0,25 'Přepočtené koeficientem množství</t>
  </si>
  <si>
    <t>219</t>
  </si>
  <si>
    <t>284110091.R</t>
  </si>
  <si>
    <t>plastová soklová obruba, poloměr 20mm, dl 2 m</t>
  </si>
  <si>
    <t>1145002700</t>
  </si>
  <si>
    <t>1351,735*0,5 'Přepočtené koeficientem množství</t>
  </si>
  <si>
    <t>220</t>
  </si>
  <si>
    <t>284110092.R</t>
  </si>
  <si>
    <t>soklová lišta - čepcové těsnění pro napojení na stěnu s obkladem</t>
  </si>
  <si>
    <t>-1312216577</t>
  </si>
  <si>
    <t>1351,735*0,2 'Přepočtené koeficientem množství</t>
  </si>
  <si>
    <t>221</t>
  </si>
  <si>
    <t>284110093.R</t>
  </si>
  <si>
    <t>soklová lišta čepcové těsnění pro napojení na stěnu</t>
  </si>
  <si>
    <t>-1239282003</t>
  </si>
  <si>
    <t>1351,735*0,3 'Přepočtené koeficientem množství</t>
  </si>
  <si>
    <t>222</t>
  </si>
  <si>
    <t>776421311</t>
  </si>
  <si>
    <t>Montáž přechodových samolepících lišt</t>
  </si>
  <si>
    <t>2050152618</t>
  </si>
  <si>
    <t>223</t>
  </si>
  <si>
    <t>59054130</t>
  </si>
  <si>
    <t>profil přechodový nerezový samolepící 35mm</t>
  </si>
  <si>
    <t>-1781973631</t>
  </si>
  <si>
    <t>100*1,1 'Přepočtené koeficientem množství</t>
  </si>
  <si>
    <t>224</t>
  </si>
  <si>
    <t>998776201</t>
  </si>
  <si>
    <t>Přesun hmot procentní pro podlahy povlakové v objektech v do 6 m</t>
  </si>
  <si>
    <t>2093304743</t>
  </si>
  <si>
    <t>777</t>
  </si>
  <si>
    <t>Podlahy lité</t>
  </si>
  <si>
    <t>225</t>
  </si>
  <si>
    <t>777111111</t>
  </si>
  <si>
    <t>Vysátí podkladu před provedením lité podlahy</t>
  </si>
  <si>
    <t>-2023850833</t>
  </si>
  <si>
    <t>"1.NP - pavilon A - 1.77 krytý příjezd" 89,82</t>
  </si>
  <si>
    <t>226</t>
  </si>
  <si>
    <t>777111141</t>
  </si>
  <si>
    <t>Otryskání podkladu před provedením lité podlahy</t>
  </si>
  <si>
    <t>1276361219</t>
  </si>
  <si>
    <t>227</t>
  </si>
  <si>
    <t>777131111</t>
  </si>
  <si>
    <t>Penetrační epoxidový nátěr podlahy plněný pískem</t>
  </si>
  <si>
    <t>906391567</t>
  </si>
  <si>
    <t>228</t>
  </si>
  <si>
    <t>777511131</t>
  </si>
  <si>
    <t>Krycí epoxidová stěrka antistatické lité podlahy</t>
  </si>
  <si>
    <t>1147237993</t>
  </si>
  <si>
    <t>229</t>
  </si>
  <si>
    <t>998777201</t>
  </si>
  <si>
    <t>Přesun hmot procentní pro podlahy lité v objektech v do 6 m</t>
  </si>
  <si>
    <t>1671759362</t>
  </si>
  <si>
    <t>230</t>
  </si>
  <si>
    <t>781111011</t>
  </si>
  <si>
    <t>Ometení (oprášení) stěny při přípravě podkladu</t>
  </si>
  <si>
    <t>903475876</t>
  </si>
  <si>
    <t>231</t>
  </si>
  <si>
    <t>781121011</t>
  </si>
  <si>
    <t>Nátěr penetrační na stěnu</t>
  </si>
  <si>
    <t>1517478571</t>
  </si>
  <si>
    <t>232</t>
  </si>
  <si>
    <t>781131112</t>
  </si>
  <si>
    <t>Izolace pod obklad nátěrem nebo stěrkou ve dvou vrstvách</t>
  </si>
  <si>
    <t>1142477774</t>
  </si>
  <si>
    <t>obklad*0,25</t>
  </si>
  <si>
    <t>233</t>
  </si>
  <si>
    <t>781151031</t>
  </si>
  <si>
    <t>Celoplošné vyrovnání podkladu stěrkou tl 3 mm</t>
  </si>
  <si>
    <t>-1120167178</t>
  </si>
  <si>
    <t>obklad*0,5</t>
  </si>
  <si>
    <t>234</t>
  </si>
  <si>
    <t>781474112</t>
  </si>
  <si>
    <t>Montáž obkladů vnitřních keramických hladkých přes 9 do 12 ks/m2 lepených flexibilním lepidlem</t>
  </si>
  <si>
    <t>1547112657</t>
  </si>
  <si>
    <t>235</t>
  </si>
  <si>
    <t>59761026</t>
  </si>
  <si>
    <t>obklad keramický hladký do 12ks/m2</t>
  </si>
  <si>
    <t>1480211140</t>
  </si>
  <si>
    <t>345,109*1,1 'Přepočtené koeficientem množství</t>
  </si>
  <si>
    <t>236</t>
  </si>
  <si>
    <t>781477112</t>
  </si>
  <si>
    <t>Příplatek k montáži obkladů vnitřních keramických hladkých za omezený prostor</t>
  </si>
  <si>
    <t>-1565924607</t>
  </si>
  <si>
    <t>237</t>
  </si>
  <si>
    <t>781492251</t>
  </si>
  <si>
    <t>Montáž profilů ukončovacích lepených flexibilním cementovým lepidlem</t>
  </si>
  <si>
    <t>2049047332</t>
  </si>
  <si>
    <t>238</t>
  </si>
  <si>
    <t>28342001</t>
  </si>
  <si>
    <t>lišta ukončovací z PVC 8mm</t>
  </si>
  <si>
    <t>-951708290</t>
  </si>
  <si>
    <t>163,95*1,1 'Přepočtené koeficientem množství</t>
  </si>
  <si>
    <t>239</t>
  </si>
  <si>
    <t>781492311</t>
  </si>
  <si>
    <t>Montáž profilů rohových lepených flexibilním cementovým rychletuhnoucím lepidlem</t>
  </si>
  <si>
    <t>1299768034</t>
  </si>
  <si>
    <t>"viz. výpis zámečnických výrobků - 29/Z" 2*16</t>
  </si>
  <si>
    <t>240</t>
  </si>
  <si>
    <t>19416014</t>
  </si>
  <si>
    <t>lišta ukončovací nerezová 8mm</t>
  </si>
  <si>
    <t>979862713</t>
  </si>
  <si>
    <t>32*1,1 'Přepočtené koeficientem množství</t>
  </si>
  <si>
    <t>241</t>
  </si>
  <si>
    <t>998781201</t>
  </si>
  <si>
    <t>Přesun hmot procentní pro obklady keramické v objektech v do 6 m</t>
  </si>
  <si>
    <t>-143145924</t>
  </si>
  <si>
    <t>783</t>
  </si>
  <si>
    <t>Dokončovací práce - nátěry</t>
  </si>
  <si>
    <t>242</t>
  </si>
  <si>
    <t>783817101</t>
  </si>
  <si>
    <t>Krycí jednonásobný syntetický nátěr hladkých betonových povrchů</t>
  </si>
  <si>
    <t>407351568</t>
  </si>
  <si>
    <t>"krytý příjezd - pavilon A" 89,82</t>
  </si>
  <si>
    <t>243</t>
  </si>
  <si>
    <t>783817421</t>
  </si>
  <si>
    <t>Krycí dvojnásobný syntetický nátěr hladkých, zrnitých tenkovrstvých nebo štukových omítek</t>
  </si>
  <si>
    <t>227716832</t>
  </si>
  <si>
    <t>"odolný proti exkrementům a biologickému odpadu" omyv</t>
  </si>
  <si>
    <t>784</t>
  </si>
  <si>
    <t>Dokončovací práce - malby a tapety</t>
  </si>
  <si>
    <t>244</t>
  </si>
  <si>
    <t>784111001</t>
  </si>
  <si>
    <t>Oprášení (ometení ) podkladu v místnostech v do 3,80 m</t>
  </si>
  <si>
    <t>-1501501836</t>
  </si>
  <si>
    <t>steny/2-obklad</t>
  </si>
  <si>
    <t>245</t>
  </si>
  <si>
    <t>784181101</t>
  </si>
  <si>
    <t>Základní akrylátová jednonásobná bezbarvá penetrace podkladu v místnostech v do 3,80 m</t>
  </si>
  <si>
    <t>1418885128</t>
  </si>
  <si>
    <t>246</t>
  </si>
  <si>
    <t>784211101</t>
  </si>
  <si>
    <t>Dvojnásobné bílé malby ze směsí za mokra výborně oděruvzdorných v místnostech v do 3,80 m</t>
  </si>
  <si>
    <t>-605212493</t>
  </si>
  <si>
    <t>247</t>
  </si>
  <si>
    <t>784191003</t>
  </si>
  <si>
    <t>Čištění vnitřních ploch oken dvojitých nebo zdvojených po provedení malířských prací</t>
  </si>
  <si>
    <t>1734855679</t>
  </si>
  <si>
    <t>248</t>
  </si>
  <si>
    <t>784191005</t>
  </si>
  <si>
    <t>Čištění vnitřních ploch dveří nebo vrat po provedení malířských prací</t>
  </si>
  <si>
    <t>716848398</t>
  </si>
  <si>
    <t>95*(0,8*1,97)+7*3,1</t>
  </si>
  <si>
    <t>249</t>
  </si>
  <si>
    <t>784191007</t>
  </si>
  <si>
    <t>Čištění vnitřních ploch podlah po provedení malířských prací</t>
  </si>
  <si>
    <t>582180112</t>
  </si>
  <si>
    <t>HZS</t>
  </si>
  <si>
    <t>Hodinové zúčtovací sazby</t>
  </si>
  <si>
    <t>250</t>
  </si>
  <si>
    <t>HZS1291</t>
  </si>
  <si>
    <t>Hodinová zúčtovací sazba pomocný stavební dělník</t>
  </si>
  <si>
    <t>hod</t>
  </si>
  <si>
    <t>512</t>
  </si>
  <si>
    <t>-1152748942</t>
  </si>
  <si>
    <t>251</t>
  </si>
  <si>
    <t>HZS2492</t>
  </si>
  <si>
    <t>Hodinová zúčtovací sazba pomocný dělník PSV</t>
  </si>
  <si>
    <t>-1178423325</t>
  </si>
  <si>
    <t>03 - ZTI</t>
  </si>
  <si>
    <t>ZTI viz. samostatný rozpočet</t>
  </si>
  <si>
    <t>1682185464</t>
  </si>
  <si>
    <t>04 - ÚT</t>
  </si>
  <si>
    <t>UT viz. samostatný rozpočet</t>
  </si>
  <si>
    <t>-1962290318</t>
  </si>
  <si>
    <t>05 - VZT</t>
  </si>
  <si>
    <t>VZT viz. samostatný rozpočet</t>
  </si>
  <si>
    <t>-144589243</t>
  </si>
  <si>
    <t>06 - Chlazení</t>
  </si>
  <si>
    <t>Úroveň 3:</t>
  </si>
  <si>
    <t>06.1 - chlazení přemístění strojovny</t>
  </si>
  <si>
    <t>chlazení přemístění strojovny viz. samostatný rozpočet</t>
  </si>
  <si>
    <t>-741246592</t>
  </si>
  <si>
    <t>06.2 - chlazení rozvody</t>
  </si>
  <si>
    <t>chlazení rozvody viz. samostatný rozpočet</t>
  </si>
  <si>
    <t>07 - Silnoproud rozvody</t>
  </si>
  <si>
    <t>Silnoproud viz. samostatný rozpočet</t>
  </si>
  <si>
    <t>1788714137</t>
  </si>
  <si>
    <t>08 - Slabaproud rozvody + elektrická požární signalizace</t>
  </si>
  <si>
    <t xml:space="preserve">08.1 - elektrická zabezpečovací signalizace </t>
  </si>
  <si>
    <t>elektrická zabezpečovací signalizace viz. samostatný rozpočet</t>
  </si>
  <si>
    <t>-1386797105</t>
  </si>
  <si>
    <t xml:space="preserve">08.2 - evakuační a místní ozvučení </t>
  </si>
  <si>
    <t>evakuační a místní ozvučení viz. samostatný rozpočet</t>
  </si>
  <si>
    <t>08.3 - elektrická požární signalizace</t>
  </si>
  <si>
    <t>elektrická požární signalizace viz. samostatný rozpočet</t>
  </si>
  <si>
    <t>08.4 - strukturovaný kabelážní systém</t>
  </si>
  <si>
    <t>strukturovaný kabelážní systém viz. samostatný rozpočet</t>
  </si>
  <si>
    <t>09 - MaR</t>
  </si>
  <si>
    <t>MaR viz. samostatný rozpočet</t>
  </si>
  <si>
    <t>-1539528886</t>
  </si>
  <si>
    <t>10 - Potrubní pošta</t>
  </si>
  <si>
    <t>Potrubní pošta viz. samostatný rozpočet</t>
  </si>
  <si>
    <t>-1711701147</t>
  </si>
  <si>
    <t>11 - Medicinální plyny rozvody</t>
  </si>
  <si>
    <t>rozvody mediciálních plynů viz. samostatný rozpočet</t>
  </si>
  <si>
    <t>-2020675046</t>
  </si>
  <si>
    <t>ORN - Ostatní rozpočtové náklady</t>
  </si>
  <si>
    <t>VRN - Vedlejší rozpočtové náklady</t>
  </si>
  <si>
    <t xml:space="preserve">    VRN1 - Průzkumné, geodetické a projektové práce</t>
  </si>
  <si>
    <t>VRN1</t>
  </si>
  <si>
    <t>Průzkumné, geodetické a projektové práce</t>
  </si>
  <si>
    <t>Dílenská dokumentace OK+AL prosklené stěny přístavby pavilonu B</t>
  </si>
  <si>
    <t>1024</t>
  </si>
  <si>
    <t>744360518</t>
  </si>
  <si>
    <t>Vyhotovení výrobní dokumentace vnitřních AL výrobků</t>
  </si>
  <si>
    <t>1224878468</t>
  </si>
  <si>
    <t>Realizační dokumentace MaR</t>
  </si>
  <si>
    <t>212517212</t>
  </si>
  <si>
    <t>Vyhotovení výrobní dokumentace přemístitelných příček recepce a triáže</t>
  </si>
  <si>
    <t>-1063104303</t>
  </si>
  <si>
    <t>Vyhotovení kladečského plánu montovaných podhledů</t>
  </si>
  <si>
    <t>505929031</t>
  </si>
  <si>
    <t>Vyhotovení kladečského plánu keramických obkladů</t>
  </si>
  <si>
    <t>-329884327</t>
  </si>
  <si>
    <t>590</t>
  </si>
  <si>
    <t>580</t>
  </si>
  <si>
    <t>SO-03 - Komunikace a zpevněné plochy</t>
  </si>
  <si>
    <t>01 - Komunikace a plochy</t>
  </si>
  <si>
    <t xml:space="preserve">    5 - Komunikace pozemní</t>
  </si>
  <si>
    <t>171151103</t>
  </si>
  <si>
    <t>Uložení sypaniny z hornin soudržných do násypů zhutněných strojně</t>
  </si>
  <si>
    <t>-985451972</t>
  </si>
  <si>
    <t>3,5*(7,9+6,1+4,5+11)*0,7+3,5*(15+30+12+6+7+12)*0,4+10*10+6*(8+12+38+6+9+21)*0,15+(10+6+13)*3,1*0,1</t>
  </si>
  <si>
    <t>181351003</t>
  </si>
  <si>
    <t>Rozprostření ornice tl vrstvy do 200 mm pl do 100 m2 v rovině nebo ve svahu do 1:5 strojně</t>
  </si>
  <si>
    <t>940431819</t>
  </si>
  <si>
    <t>181951112</t>
  </si>
  <si>
    <t>Úprava pláně v hornině třídy těžitelnosti I skupiny 1 až 3 se zhutněním strojně</t>
  </si>
  <si>
    <t>209310541</t>
  </si>
  <si>
    <t>348171146</t>
  </si>
  <si>
    <t>Montáž panelového svařovaného oplocení v přes 1,5 do 2,0 m</t>
  </si>
  <si>
    <t>1172475179</t>
  </si>
  <si>
    <t>"viz. výpis zámečnických výrobků - 06/Z" 4,53</t>
  </si>
  <si>
    <t>pole plotové kovové v.1700mm, vč. kotvení a sloupků</t>
  </si>
  <si>
    <t>-1276381608</t>
  </si>
  <si>
    <t>4,53*1,1 'Přepočtené koeficientem množství</t>
  </si>
  <si>
    <t>Komunikace pozemní</t>
  </si>
  <si>
    <t>564750011</t>
  </si>
  <si>
    <t>Podklad z kameniva hrubého drceného vel. 8-16 mm plochy přes 100 m2 tl 150 mm</t>
  </si>
  <si>
    <t>-33067457</t>
  </si>
  <si>
    <t>"viz. situace venkovních úprav" dren_dlažba+skladeb_dlažba</t>
  </si>
  <si>
    <t>564750111</t>
  </si>
  <si>
    <t>Podklad z kameniva hrubého drceného vel. 16-32 mm plochy přes 100 m2 tl 150 mm</t>
  </si>
  <si>
    <t>-33576766</t>
  </si>
  <si>
    <t>564801112</t>
  </si>
  <si>
    <t>Podklad ze štěrkodrtě ŠD plochy přes 100 m2 tl 40 mm</t>
  </si>
  <si>
    <t>1265384583</t>
  </si>
  <si>
    <t>"viz. situace venkovních úprav FR.4/8" bet_dlažba+dren_dlažba+skladeb_dlažba</t>
  </si>
  <si>
    <t>564851111</t>
  </si>
  <si>
    <t>Podklad ze štěrkodrtě ŠD plochy přes 100 m2 tl 150 mm</t>
  </si>
  <si>
    <t>-313883425</t>
  </si>
  <si>
    <t>"viz. situace venkovních úprav - ŠDB FR.0/63 tl. 150mm" živ</t>
  </si>
  <si>
    <t>-1185542756</t>
  </si>
  <si>
    <t>"viz. situace venkovních úprav - ŠDA FR.0/32 tl. 150mm" živ+bet_dlažba+dren_dlažba+skladeb_dlažba</t>
  </si>
  <si>
    <t>565135111</t>
  </si>
  <si>
    <t>Asfaltový beton vrstva podkladní ACP 16 (obalované kamenivo OKS) tl 50 mm š do 3 m</t>
  </si>
  <si>
    <t>-1191468641</t>
  </si>
  <si>
    <t>"nové živičné komunikace - viz. situace venkovních úprav -2" živ</t>
  </si>
  <si>
    <t>572330111</t>
  </si>
  <si>
    <t>Vyspravení krytu komunikací po překopech pl do 15 m2 obalovaným kamenivem tl přes 20 do 50 mm</t>
  </si>
  <si>
    <t>-1759015740</t>
  </si>
  <si>
    <t>"oprava po řezání asfaltu" 40*0,25</t>
  </si>
  <si>
    <t>573211109</t>
  </si>
  <si>
    <t>Postřik živičný spojovací z asfaltu v množství 0,50 kg/m2</t>
  </si>
  <si>
    <t>1886206918</t>
  </si>
  <si>
    <t>"nové živičné komunikace - viz. situace venkovních úprav " živ</t>
  </si>
  <si>
    <t>577134111</t>
  </si>
  <si>
    <t>Asfaltový beton vrstva obrusná ACO 11 (ABS) tř. I tl 40 mm š do 3 m z nemodifikovaného asfaltu</t>
  </si>
  <si>
    <t>1672175867</t>
  </si>
  <si>
    <t>"nové živičné komunikace - viz. situace venkovních úprav" živ</t>
  </si>
  <si>
    <t>596211214</t>
  </si>
  <si>
    <t>Příplatek za kombinaci dvou barev u kladení betonových dlažeb komunikací pro pěší ručně tl 80 mm skupiny A</t>
  </si>
  <si>
    <t>-293673000</t>
  </si>
  <si>
    <t>596212211</t>
  </si>
  <si>
    <t>Kladení zámkové dlažby pozemních komunikací ručně tl 80 mm skupiny A pl přes 50 do 100 m2</t>
  </si>
  <si>
    <t>1063786204</t>
  </si>
  <si>
    <t>"nové plochy parkování - viz. situace venkovních úprav" skladeb_dlažba</t>
  </si>
  <si>
    <t>59245020</t>
  </si>
  <si>
    <t>dlažba tvar obdélník betonová 200x100x80mm přírodní</t>
  </si>
  <si>
    <t>585873435</t>
  </si>
  <si>
    <t>46,6666666666667*1,05 'Přepočtené koeficientem množství</t>
  </si>
  <si>
    <t>59245005</t>
  </si>
  <si>
    <t>dlažba tvar obdélník betonová 200x100x80mm barevná</t>
  </si>
  <si>
    <t>-2012450505</t>
  </si>
  <si>
    <t>13,3333333333333*1,05 'Přepočtené koeficientem množství</t>
  </si>
  <si>
    <t>596212214</t>
  </si>
  <si>
    <t>Příplatek za kombinaci dvou barev u betonových dlažeb pozemních komunikací ručně tl 80 mm skupiny A</t>
  </si>
  <si>
    <t>-1206931960</t>
  </si>
  <si>
    <t>596412211</t>
  </si>
  <si>
    <t>Kladení dlažby z vegetačních tvárnic pozemních komunikací tl 80 mm pl přes 50 do 100 m2</t>
  </si>
  <si>
    <t>578902708</t>
  </si>
  <si>
    <t>"nové plochy parkování - viz. situace venkovních úprav" dren_dlažba</t>
  </si>
  <si>
    <t>59245035</t>
  </si>
  <si>
    <t>dlažba plošná betonová vegetační 200x200x80mm přírodní</t>
  </si>
  <si>
    <t>-487930733</t>
  </si>
  <si>
    <t>65*1,05 'Přepočtené koeficientem množství</t>
  </si>
  <si>
    <t>59245036</t>
  </si>
  <si>
    <t>dlažba plošná betonová vegetační 200x200x80mm barevná</t>
  </si>
  <si>
    <t>885933191</t>
  </si>
  <si>
    <t>"nové plochy parkování - viz. situace venkovních úprav" 10*0,2</t>
  </si>
  <si>
    <t>2*1,02 'Přepočtené koeficientem množství</t>
  </si>
  <si>
    <t>596811412</t>
  </si>
  <si>
    <t>Kladení velkoformátové betonové dlažby tl přes 100 do 150 mm velikosti do 0,5 m2 pl přes 300 m2</t>
  </si>
  <si>
    <t>-927902244</t>
  </si>
  <si>
    <t>"nová dlážděná komunikace - viz. situace venkovních úprav" bet_dlažba</t>
  </si>
  <si>
    <t>"viz. venkovní schodiště SCH1 - 7" 13</t>
  </si>
  <si>
    <t>59246020</t>
  </si>
  <si>
    <t>dlažba velkoformátová betonová plochy do 0,5m2 tl 120mm přírodní</t>
  </si>
  <si>
    <t>-1953997454</t>
  </si>
  <si>
    <t>603*1,05 'Přepočtené koeficientem množství</t>
  </si>
  <si>
    <t>596001R</t>
  </si>
  <si>
    <t>Řezání betonových obrubníků</t>
  </si>
  <si>
    <t>1595115405</t>
  </si>
  <si>
    <t>Montáž svislé dopravní značky vč. základů a sloupků</t>
  </si>
  <si>
    <t>-1311496784</t>
  </si>
  <si>
    <t>01/D</t>
  </si>
  <si>
    <t>D+M trojitý odpadkový koš vč. kotvení</t>
  </si>
  <si>
    <t>-959645820</t>
  </si>
  <si>
    <t>"viz. výpis doplňkových výrobků - 01/D" 2</t>
  </si>
  <si>
    <t>02/D</t>
  </si>
  <si>
    <t>D+M jednodílný odpadkový koš vč. kotvení</t>
  </si>
  <si>
    <t>-535892936</t>
  </si>
  <si>
    <t>"viz. výpis doplňkových výrobků - 02/D" 1</t>
  </si>
  <si>
    <t>03/D</t>
  </si>
  <si>
    <t>D+M stojan na kola vč. kotvení</t>
  </si>
  <si>
    <t>-1697548930</t>
  </si>
  <si>
    <t>"viz. výpis doplňkových výrobků - 03/D" 6</t>
  </si>
  <si>
    <t>04/D</t>
  </si>
  <si>
    <t>D+M samostatná lavička</t>
  </si>
  <si>
    <t>483043743</t>
  </si>
  <si>
    <t>"viz. výpis doplňkových výrobků - 04/D" 3</t>
  </si>
  <si>
    <t>916131213</t>
  </si>
  <si>
    <t>Osazení silničního obrubníku betonového stojatého s boční opěrou do lože z betonu prostého</t>
  </si>
  <si>
    <t>1204204170</t>
  </si>
  <si>
    <t>"nové obrubníky - viz. situace venkovních úprav" (210+8+30,5)/2+98</t>
  </si>
  <si>
    <t>59217030</t>
  </si>
  <si>
    <t>obrubník betonový silniční přechodový 1000x150x150-250mm</t>
  </si>
  <si>
    <t>-398362362</t>
  </si>
  <si>
    <t>98*1,05 'Přepočtené koeficientem množství</t>
  </si>
  <si>
    <t>59217034</t>
  </si>
  <si>
    <t>obrubník betonový silniční 1000x150x300mm</t>
  </si>
  <si>
    <t>1221881002</t>
  </si>
  <si>
    <t>8/2</t>
  </si>
  <si>
    <t>4*1,05 'Přepočtené koeficientem množství</t>
  </si>
  <si>
    <t>59217031</t>
  </si>
  <si>
    <t>obrubník betonový silniční 1000x150x250mm</t>
  </si>
  <si>
    <t>187695952</t>
  </si>
  <si>
    <t>210/2</t>
  </si>
  <si>
    <t>105*1,05 'Přepočtené koeficientem množství</t>
  </si>
  <si>
    <t>59217017</t>
  </si>
  <si>
    <t>obrubník betonový chodníkový 1000x100x250mm</t>
  </si>
  <si>
    <t>-1028828484</t>
  </si>
  <si>
    <t>30,5/2</t>
  </si>
  <si>
    <t>15,25*1,05 'Přepočtené koeficientem množství</t>
  </si>
  <si>
    <t>916331111</t>
  </si>
  <si>
    <t>Osazení zahradního obrubníku betonového do lože z betonu bez boční opěry</t>
  </si>
  <si>
    <t>1939549772</t>
  </si>
  <si>
    <t>"nové zahradní obrubníky - viz. situace venkovních úprav" 129/2</t>
  </si>
  <si>
    <t>59217012</t>
  </si>
  <si>
    <t>obrubník betonový zahradní 500x80x250mm</t>
  </si>
  <si>
    <t>-1742086693</t>
  </si>
  <si>
    <t>129*1,05 'Přepočtené koeficientem množství</t>
  </si>
  <si>
    <t>919112221</t>
  </si>
  <si>
    <t>Řezání spár pro vytvoření komůrky š 15 mm hl 20 mm pro těsnící zálivku v živičném krytu</t>
  </si>
  <si>
    <t>-998495264</t>
  </si>
  <si>
    <t>919122111</t>
  </si>
  <si>
    <t>Těsnění spár zálivkou za tepla pro komůrky š 10 mm hl 20 mm s těsnicím profilem</t>
  </si>
  <si>
    <t>143479597</t>
  </si>
  <si>
    <t>919731122</t>
  </si>
  <si>
    <t>Zarovnání styčné plochy podkladu nebo krytu živičného tl přes 50 do 100 mm</t>
  </si>
  <si>
    <t>-173391501</t>
  </si>
  <si>
    <t>919735112</t>
  </si>
  <si>
    <t>Řezání stávajícího živičného krytu hl přes 50 do 100 mm</t>
  </si>
  <si>
    <t>-1410548661</t>
  </si>
  <si>
    <t>998223011</t>
  </si>
  <si>
    <t>Přesun hmot pro pozemní komunikace s krytem dlážděným</t>
  </si>
  <si>
    <t>1101565618</t>
  </si>
  <si>
    <t>767163111</t>
  </si>
  <si>
    <t>Montáž přímého kovového zábradlí z dílců do ocelové konstrukce v rovině</t>
  </si>
  <si>
    <t>15251314</t>
  </si>
  <si>
    <t>"viz. výpis zámečnických výrobků - 03/Z" 7,8</t>
  </si>
  <si>
    <t>zábradlí s vodorovnou výplní, vč. kotvení a sloupků</t>
  </si>
  <si>
    <t>-1664699451</t>
  </si>
  <si>
    <t>7,8*1,1 'Přepočtené koeficientem množství</t>
  </si>
  <si>
    <t>767211313</t>
  </si>
  <si>
    <t>Montáž venkovního kovového schodiště rovného kotveného do betonu</t>
  </si>
  <si>
    <t>1653626031</t>
  </si>
  <si>
    <t>"viz. výpis zámečnických výrobků - 02/Z" 10,56</t>
  </si>
  <si>
    <t>venkovní nerezové zábradlí v.0,9m, vč. kotvení a sloupků</t>
  </si>
  <si>
    <t>1535710483</t>
  </si>
  <si>
    <t>10,56*1,1 'Přepočtené koeficientem množství</t>
  </si>
  <si>
    <t>-966924259</t>
  </si>
  <si>
    <t>02 - Přístupové chodníky</t>
  </si>
  <si>
    <t>1289655057</t>
  </si>
  <si>
    <t>(2,5*3,2)*0,35+(27,2*2,2)*0,2+10*2+8,8*2,2*1,2+4,1*(7+9,2)*1,7+7*7*0,5</t>
  </si>
  <si>
    <t>-176867426</t>
  </si>
  <si>
    <t>-1491152334</t>
  </si>
  <si>
    <t>1924267548</t>
  </si>
  <si>
    <t>"viz. situace venkovních úprav" skadeb_dlažba_poch+doplň_dlažby_poch+var_pásy</t>
  </si>
  <si>
    <t>-2097465669</t>
  </si>
  <si>
    <t>"viz. situace venkovních úprav -FR.4/8" vel_dlažba_poch+var_pásy_reliéf+skadeb_dlažba_poch+doplň_dlažby_poch+var_pásy</t>
  </si>
  <si>
    <t>116470117</t>
  </si>
  <si>
    <t>"viz. situace venkovních úprav - ŠD FR.0/63 tl. 150mm" vel_dlažba_poch+var_pásy_reliéf</t>
  </si>
  <si>
    <t>-1408049015</t>
  </si>
  <si>
    <t>"viz. situace venkovních úprav - ŠD FR.0/32 tl. 150mm" vel_dlažba_poch+var_pásy_reliéf</t>
  </si>
  <si>
    <t>596211212</t>
  </si>
  <si>
    <t>Kladení zámkové dlažby komunikací pro pěší ručně tl 80 mm skupiny A pl přes 100 do 300 m2</t>
  </si>
  <si>
    <t>47943024</t>
  </si>
  <si>
    <t>"nové pochozí plochy z bet. skladebné dlažby + varovné pásy - viz. situace venkovních úprav" skadeb_dlažba_poch+doplň_dlažby_poch+var_pásy</t>
  </si>
  <si>
    <t>"nové pochozí plochy dlážděné + varovné pásy - viz. situace venkovních úprav" var_pásy_reliéf</t>
  </si>
  <si>
    <t>113330423</t>
  </si>
  <si>
    <t>157,999999999999*1,05 'Přepočtené koeficientem množství</t>
  </si>
  <si>
    <t>59245013</t>
  </si>
  <si>
    <t>dlažba zámková tvaru I 200x165x80mm přírodní</t>
  </si>
  <si>
    <t>780526047</t>
  </si>
  <si>
    <t>55*1,05 'Přepočtené koeficientem množství</t>
  </si>
  <si>
    <t>59245226</t>
  </si>
  <si>
    <t>dlažba tvar obdélník betonová pro nevidomé 200x100x80mm barevná</t>
  </si>
  <si>
    <t>468901319</t>
  </si>
  <si>
    <t>50*1,05 'Přepočtené koeficientem množství</t>
  </si>
  <si>
    <t>-981313961</t>
  </si>
  <si>
    <t>596811422</t>
  </si>
  <si>
    <t>Kladení velkoformátové betonové dlažby tl přes 100 do 150 mm velikosti přes 0,5 m2 pl přes 300 m2</t>
  </si>
  <si>
    <t>-1818105493</t>
  </si>
  <si>
    <t>"nové pochozí plochy dlážděné + varovné pásy - viz. situace venkovních úprav" vel_dlažba_poch+var_pásy_reliéf</t>
  </si>
  <si>
    <t>59246021</t>
  </si>
  <si>
    <t>dlažba velkoformátová betonová plochy 0,51-1m2 tl 120mm bílá</t>
  </si>
  <si>
    <t>-1232681553</t>
  </si>
  <si>
    <t>vel_dlažba_poch+var_pásy_reliéf</t>
  </si>
  <si>
    <t>619*1,05 'Přepočtené koeficientem množství</t>
  </si>
  <si>
    <t>-120482413</t>
  </si>
  <si>
    <t>"nové obrubníky - viz. situace venkovních úprav" (210+8+30,5)/2</t>
  </si>
  <si>
    <t>-1705284447</t>
  </si>
  <si>
    <t>-308558711</t>
  </si>
  <si>
    <t>-132188550</t>
  </si>
  <si>
    <t>1258451442</t>
  </si>
  <si>
    <t>-1549493313</t>
  </si>
  <si>
    <t>-1003150053</t>
  </si>
  <si>
    <t>D+M ocelová lávka žárově zinkovaná s pororošty 6,53x2m vč. zábradlí</t>
  </si>
  <si>
    <t>-440021391</t>
  </si>
  <si>
    <t>"viz. přístupový chodník + lávka"</t>
  </si>
  <si>
    <t>"lisovaný pororošt 30/3, oka 34/19"</t>
  </si>
  <si>
    <t>"ocelové nosníky 3x 180-6520mm"</t>
  </si>
  <si>
    <t>-1834821476</t>
  </si>
  <si>
    <t>03 - Sadové úpravy</t>
  </si>
  <si>
    <t>1814001R</t>
  </si>
  <si>
    <t>Výsev vysoké traviny v trsech</t>
  </si>
  <si>
    <t>-1001389636</t>
  </si>
  <si>
    <t>"traviny v trsech - viz. situace venkovních úprav VÚ-2" 103</t>
  </si>
  <si>
    <t>72001R</t>
  </si>
  <si>
    <t>vysoké traviny v trsech</t>
  </si>
  <si>
    <t>1588302816</t>
  </si>
  <si>
    <t>181411131</t>
  </si>
  <si>
    <t>Založení parkového trávníku výsevem pl do 1000 m2 v rovině a ve svahu do 1:5</t>
  </si>
  <si>
    <t>-1943689654</t>
  </si>
  <si>
    <t>"zatravnění plochy - viz. situace sadových úprav" 1000</t>
  </si>
  <si>
    <t>00572470</t>
  </si>
  <si>
    <t>osivo směs travní univerzál</t>
  </si>
  <si>
    <t>kg</t>
  </si>
  <si>
    <t>-831584958</t>
  </si>
  <si>
    <t>1000*0,02 'Přepočtené koeficientem množství</t>
  </si>
  <si>
    <t>Výsadba okrasných trvalek</t>
  </si>
  <si>
    <t>-1586675186</t>
  </si>
  <si>
    <t>"viz. situace sadových úprav - každý druh 8x" 8*8</t>
  </si>
  <si>
    <t>"ovsíř a ozdobnice po 3 kusech" 3*2</t>
  </si>
  <si>
    <t>182251101</t>
  </si>
  <si>
    <t>Svahování násypů strojně</t>
  </si>
  <si>
    <t>1830395147</t>
  </si>
  <si>
    <t>184102110</t>
  </si>
  <si>
    <t>Výsadba dřeviny s balem D do 0,1 m do jamky se zalitím v rovině a svahu do 1:5</t>
  </si>
  <si>
    <t>-2142525126</t>
  </si>
  <si>
    <t>hloh slivoňolistý 2,2-2,5m</t>
  </si>
  <si>
    <t>-1377211602</t>
  </si>
  <si>
    <t>184102211</t>
  </si>
  <si>
    <t>Výsadba keře bez balu v do 1 m do jamky se zalitím v rovině a svahu do 1:5</t>
  </si>
  <si>
    <t>991838771</t>
  </si>
  <si>
    <t>44+27+5+3</t>
  </si>
  <si>
    <t>kalina vrásčitolistá</t>
  </si>
  <si>
    <t>1050364077</t>
  </si>
  <si>
    <t>tavolník van houttleuv</t>
  </si>
  <si>
    <t>-1816740665</t>
  </si>
  <si>
    <t>tavolník žlutolistý</t>
  </si>
  <si>
    <t>-1704546699</t>
  </si>
  <si>
    <t>skalník dammerův</t>
  </si>
  <si>
    <t>-1596692525</t>
  </si>
  <si>
    <t>184911231</t>
  </si>
  <si>
    <t>Rozprostření valounků vel přes 0,15 do 0,25 m v rovině a svahu do 1:5</t>
  </si>
  <si>
    <t>-298027296</t>
  </si>
  <si>
    <t>"viz. situace sadových úprav" 103+46</t>
  </si>
  <si>
    <t>kamenivo dekorační (kačírek) frakce 32/63</t>
  </si>
  <si>
    <t>1984860053</t>
  </si>
  <si>
    <t>103*0,15</t>
  </si>
  <si>
    <t>15,45*1,8 'Přepočtené koeficientem množství</t>
  </si>
  <si>
    <t>58337403</t>
  </si>
  <si>
    <t>kamenivo dekorační (kačírek) frakce 16/32</t>
  </si>
  <si>
    <t>1508488508</t>
  </si>
  <si>
    <t>46*0,15</t>
  </si>
  <si>
    <t>6,9*1,8 'Přepočtené koeficientem množství</t>
  </si>
  <si>
    <t>37001R</t>
  </si>
  <si>
    <t>dekorativní balvany</t>
  </si>
  <si>
    <t>-1879966034</t>
  </si>
  <si>
    <t>184911421</t>
  </si>
  <si>
    <t>Mulčování rostlin kůrou tl do 0,1 m v rovině a svahu do 1:5</t>
  </si>
  <si>
    <t>-908115173</t>
  </si>
  <si>
    <t>"viz. situace sadových úprav" 48+100</t>
  </si>
  <si>
    <t>10391100</t>
  </si>
  <si>
    <t>kůra mulčovací VL</t>
  </si>
  <si>
    <t>-1847820703</t>
  </si>
  <si>
    <t>148*0,11 'Přepočtené koeficientem množství</t>
  </si>
  <si>
    <t>SO-04 - Venkovní betonové konstrukce</t>
  </si>
  <si>
    <t>01 - Opěrné stěny, schodiště</t>
  </si>
  <si>
    <t>M - Práce a dodávky M</t>
  </si>
  <si>
    <t xml:space="preserve">    23-M - Montáže potrubí</t>
  </si>
  <si>
    <t>122251104</t>
  </si>
  <si>
    <t>Odkopávky a prokopávky nezapažené v hornině třídy těžitelnosti I skupiny 3 objem do 500 m3 strojně</t>
  </si>
  <si>
    <t>-812896921</t>
  </si>
  <si>
    <t>"OS1" (2,5*(0,905+14,13+9,875)*1,4)</t>
  </si>
  <si>
    <t>"OS2" (2,5*(5,2+3)*1,5+3,5*4*1,5+13*4*1,5+9,5*5*3)</t>
  </si>
  <si>
    <t>"OS3" 0</t>
  </si>
  <si>
    <t>"OS4" (2,5*(4,15+4,27+18,505)*1,1)</t>
  </si>
  <si>
    <t>"OS5" (2,5*(2,005+5,025+6,64)*1,05)</t>
  </si>
  <si>
    <t>"OS6" (2,5*(7,905+6,03+2,245)*1,2)</t>
  </si>
  <si>
    <t>"OS7" (1,8*(7+2+6,315)*1,5)</t>
  </si>
  <si>
    <t>"schodiště SCH1, SCH2" 14*4,755*0,35+(10,335*14*0,35)/2+3,4*2,5*0,45</t>
  </si>
  <si>
    <t>129001101</t>
  </si>
  <si>
    <t>Příplatek za ztížení odkopávky nebo prokopávky v blízkosti inženýrských sítí</t>
  </si>
  <si>
    <t>-2032319132</t>
  </si>
  <si>
    <t>"zemní práce ruční kopání v blízkosti kabelů a rozvodů" 50</t>
  </si>
  <si>
    <t>176477703</t>
  </si>
  <si>
    <t>-25249513</t>
  </si>
  <si>
    <t>1933077073</t>
  </si>
  <si>
    <t>611,699/2-259,021</t>
  </si>
  <si>
    <t>164445410</t>
  </si>
  <si>
    <t>46,829*6 'Přepočtené koeficientem množství</t>
  </si>
  <si>
    <t>1046107424</t>
  </si>
  <si>
    <t>46,829</t>
  </si>
  <si>
    <t>46,829*1,6 'Přepočtené koeficientem množství</t>
  </si>
  <si>
    <t>174151101</t>
  </si>
  <si>
    <t>Zásyp jam, šachet rýh nebo kolem objektů sypaninou se zhutněním</t>
  </si>
  <si>
    <t>357479588</t>
  </si>
  <si>
    <t>"OS1" (1*(0,905+14,13+9,875)*1,1)*1,1</t>
  </si>
  <si>
    <t>"OS2" (9,5*1,5*3+9,5*9*0,6)</t>
  </si>
  <si>
    <t>"OS4" (1*(4,15+4,27+18,505)*1,2)</t>
  </si>
  <si>
    <t>"OS5" (1*(2,005+5,025+6,64)*1,9)</t>
  </si>
  <si>
    <t>"OS6" (1*(7,905+6,03+2,245)*1)</t>
  </si>
  <si>
    <t>"OS7" (1*(7+2+6,315)*1,2)</t>
  </si>
  <si>
    <t>"schodiště SCH1, SCH2" 14*4,755*0,35</t>
  </si>
  <si>
    <t>669045779</t>
  </si>
  <si>
    <t>1902064268</t>
  </si>
  <si>
    <t>274313511</t>
  </si>
  <si>
    <t>Základové pásy z betonu tř. C 12/15</t>
  </si>
  <si>
    <t>-781979975</t>
  </si>
  <si>
    <t>"podkladní beton"</t>
  </si>
  <si>
    <t>"OS1" 1,5*0,1*(0,905+14,13+9,875)</t>
  </si>
  <si>
    <t>"OS2" 3*0,1*9+2,5*0,1*6,5+1,5*0,1*5,1+2*0,1*6,5+1,9*0,1*9,5</t>
  </si>
  <si>
    <t>"OS4" 1,5*0,1*(4,15+4,27+18,505)</t>
  </si>
  <si>
    <t>"OS5" 1,5*0,1*(2,005+3,515+6,64)</t>
  </si>
  <si>
    <t>"OS6" 1,5*0,1*(6,16+6,03+2,415)</t>
  </si>
  <si>
    <t>"OS7" 0,8*0,1*(6,315+7)</t>
  </si>
  <si>
    <t>274322611</t>
  </si>
  <si>
    <t>Základové pasy ze ŽB se zvýšenými nároky na prostředí tř. C 30/37</t>
  </si>
  <si>
    <t>461146277</t>
  </si>
  <si>
    <t>"OS1" 1,5*0,4*(0,905+14,13+9,875)</t>
  </si>
  <si>
    <t>"OS2" 3*0,5*8,5+2,5*0,5*6,5+1,5*0,5*5,1</t>
  </si>
  <si>
    <t>"OS4" 1,5*0,4*(4,15+4,27+18,505)</t>
  </si>
  <si>
    <t>"OS5" 1,5*0,4*(2,005+3,515+6,64)</t>
  </si>
  <si>
    <t>"OS6" 1,5*0,4*(6,16+6,03+2,415)</t>
  </si>
  <si>
    <t>"OS7" 0,8*0,25*(6,315+7)</t>
  </si>
  <si>
    <t>-1946584383</t>
  </si>
  <si>
    <t>"bednění zákl. pasů i podkladního betonu"</t>
  </si>
  <si>
    <t>"OS1" 0,5*(0,905+14,13+9,875)</t>
  </si>
  <si>
    <t>"OS2" (0,6*(1,5+5,1+6,05+2,5+3,6+8,9+7,3+9,5*2+3,3+1,5+0,9+0,5))/2</t>
  </si>
  <si>
    <t>"OS4" 0,5*(4,15+4,27+18,505)</t>
  </si>
  <si>
    <t>"OS5" 0,5*(2,005+3,515+6,64)</t>
  </si>
  <si>
    <t>"OS6" 0,5*(6,16+6,03+2,415)</t>
  </si>
  <si>
    <t>"OS7" 0,35*(6,315+7)</t>
  </si>
  <si>
    <t>62,006</t>
  </si>
  <si>
    <t>-1120819188</t>
  </si>
  <si>
    <t>274361821</t>
  </si>
  <si>
    <t>Výztuž základových pasů betonářskou ocelí 10 505 (R)</t>
  </si>
  <si>
    <t>1135528604</t>
  </si>
  <si>
    <t>(130*74,523)/1000</t>
  </si>
  <si>
    <t>311113212</t>
  </si>
  <si>
    <t>Nosná zeď tl 200 mm ze štípaných tvárnic ztraceného bednění přírodních včetně výplně z betonu</t>
  </si>
  <si>
    <t>-1899087261</t>
  </si>
  <si>
    <t>"OS2" (5,2+7,8)*(0,5+5,5-1,5)</t>
  </si>
  <si>
    <t>"OS3" (12,96+1,46+0,69+8,05)*0,81</t>
  </si>
  <si>
    <t>"OS4" (3,77+3,065+17,68)*2</t>
  </si>
  <si>
    <t>D+M prefa pilíře pro rozvaděč VO, vč. štěrkové lože, beton C30/37</t>
  </si>
  <si>
    <t>1364105681</t>
  </si>
  <si>
    <t>341321610</t>
  </si>
  <si>
    <t>Stěny nosné ze ŽB tř. C 30/37</t>
  </si>
  <si>
    <t>42326572</t>
  </si>
  <si>
    <t>"OS1" (0,905+14,13)*0,3*2,2+9,875*0,3*3</t>
  </si>
  <si>
    <t>"OS2" (5,2+6,7+5,3+4,2)*0,3*5+9,5*0,25*5+0,5*5*9+5*0,7*2,8</t>
  </si>
  <si>
    <t>"OS3" 0,54*0,81*(12,96+1,48+0,69)+0,6*0,7*8</t>
  </si>
  <si>
    <t>"OS4" (3,9+0,89+2,595+17,965)*0,5*0,8+(2,595+17,965)*0,3*1,5-1,15*1,5*0,4</t>
  </si>
  <si>
    <t>"OS5" (2,005+5,025+6,64)*0,3*2,5</t>
  </si>
  <si>
    <t>"OS6" (7,905+6,03+2,245)*0,3*1,5</t>
  </si>
  <si>
    <t>"OS7" (6,235+6,955)*0,81*0,8+2*0,15*1,6</t>
  </si>
  <si>
    <t>341351111</t>
  </si>
  <si>
    <t>Zřízení oboustranného bednění nosných stěn</t>
  </si>
  <si>
    <t>-1060876102</t>
  </si>
  <si>
    <t>"OS1" (0,905+14,13)*2,2+9,875*2,5</t>
  </si>
  <si>
    <t>"OS2" (5,5*(1,5+5,1+6,05+2,5+3,6+8,9+7,3+9,5*2+3,3+1,5+0,9+0,5))/2</t>
  </si>
  <si>
    <t>"OS3" 0,81*(12,96+1,5+0,69)+0,425*(7,5+0,69)</t>
  </si>
  <si>
    <t>"OS4" (3,9+0,89+2,595+17,965)*0,8+(3,9+0,89+2,595+17,965)*(3,34-0,8)</t>
  </si>
  <si>
    <t>"OS5" (2,005+5,025+6,64)*2,5</t>
  </si>
  <si>
    <t>"OS6" (7,905+6,03+2,245)*1,5</t>
  </si>
  <si>
    <t>"OS7" (6,235+6,955)*0,81+2*1,5</t>
  </si>
  <si>
    <t>385,793</t>
  </si>
  <si>
    <t>341351112</t>
  </si>
  <si>
    <t>Odstranění oboustranného bednění nosných stěn</t>
  </si>
  <si>
    <t>-1045715795</t>
  </si>
  <si>
    <t>341351611</t>
  </si>
  <si>
    <t>Zřízení kruhového oboustranného bednění nosných stěn r přes 4 m</t>
  </si>
  <si>
    <t>-1476365829</t>
  </si>
  <si>
    <t>"OS7" 6,235*0,81+6,235*0,25</t>
  </si>
  <si>
    <t>"OS5" 5,025*3,4+5,025*0,4</t>
  </si>
  <si>
    <t>"OS6" 7,905*1,47+7,905*0,4</t>
  </si>
  <si>
    <t>40,486*1,1</t>
  </si>
  <si>
    <t>341351612</t>
  </si>
  <si>
    <t>Odstranění kruhového oboustranného bednění nosných stěn r přes 4 m</t>
  </si>
  <si>
    <t>-1532355270</t>
  </si>
  <si>
    <t>341351911</t>
  </si>
  <si>
    <t>Příplatek k cenám bednění nosných stěn za pohledový beton</t>
  </si>
  <si>
    <t>395934397</t>
  </si>
  <si>
    <t>780/2</t>
  </si>
  <si>
    <t>341361821</t>
  </si>
  <si>
    <t>Výztuž stěn betonářskou ocelí 10 505</t>
  </si>
  <si>
    <t>1654034054</t>
  </si>
  <si>
    <t>(130*150,327)/1000</t>
  </si>
  <si>
    <t>(20*(126,29*0,2))/1000</t>
  </si>
  <si>
    <t>411001R</t>
  </si>
  <si>
    <t>Bloky ze ŽB tř. C 30/37</t>
  </si>
  <si>
    <t>-1092345120</t>
  </si>
  <si>
    <t xml:space="preserve">"viz. venkovní schodiště SCH1" </t>
  </si>
  <si>
    <t>"61" (0,3*0,11*2)*1+(0,245*0,23*2)*1</t>
  </si>
  <si>
    <t>"62" (0,3*0,11*1,5)*3+(0,245*0,23*1,5)*3</t>
  </si>
  <si>
    <t>"63" (0,3*0,11*1)*2+(0,245*0,23*1)*2</t>
  </si>
  <si>
    <t>431351121</t>
  </si>
  <si>
    <t>Zřízení bednění podest schodišť a ramp přímočarých v do 4 m</t>
  </si>
  <si>
    <t>-1333600921</t>
  </si>
  <si>
    <t>"61" (0,23*2+0,545*2)*1</t>
  </si>
  <si>
    <t>"62" (0,23*1,5+0,545*1,5)*3</t>
  </si>
  <si>
    <t>"63" (0,23*1+0,545*1)*2</t>
  </si>
  <si>
    <t>431351122</t>
  </si>
  <si>
    <t>Odstranění bednění podest schodišť a ramp přímočarých v do 4 m</t>
  </si>
  <si>
    <t>263589693</t>
  </si>
  <si>
    <t>434121415</t>
  </si>
  <si>
    <t>Osazení ŽB prefa schodišťových stupňů broušených nebo leštěných do betonového lože</t>
  </si>
  <si>
    <t>932289555</t>
  </si>
  <si>
    <t>"viz. venkovní schodiště SCH1 - 1 - 5" (269+6+16+7)*1+(27+5+3)*0,5</t>
  </si>
  <si>
    <t>"viz. venkovní schodiště SCH2 - 1 - 3" (38+3)*1+7*0,5</t>
  </si>
  <si>
    <t>standartní stupeň nosný ŽB 100x35x16,5cm</t>
  </si>
  <si>
    <t>404088791</t>
  </si>
  <si>
    <t>"viz. venkovní schodiště SCH1 - 1, 1a" 269+6</t>
  </si>
  <si>
    <t>standartní stupeň nosný ŽB 50x35x16,5cm</t>
  </si>
  <si>
    <t>448627420</t>
  </si>
  <si>
    <t>"viz. venkovní schodiště SCH1 - 2, 2a" 27+5</t>
  </si>
  <si>
    <t>jalový stupeň nosný ŽB 100x30x16,5cm</t>
  </si>
  <si>
    <t>1886600572</t>
  </si>
  <si>
    <t>"viz. venkovní schodiště SCH1 - 3" 16</t>
  </si>
  <si>
    <t>snížený stupeň nosný ŽB 100x35x12cm</t>
  </si>
  <si>
    <t>-964049551</t>
  </si>
  <si>
    <t>"viz. venkovní schodiště SCH1 - 4" 7</t>
  </si>
  <si>
    <t>snížený stupeň nosný ŽB 50x35x12cm</t>
  </si>
  <si>
    <t>-322433563</t>
  </si>
  <si>
    <t>"viz. venkovní schodiště SCH1 - 5" 3</t>
  </si>
  <si>
    <t>standartní stupeň nosný ŽB 100x35x16cm</t>
  </si>
  <si>
    <t>-1735793210</t>
  </si>
  <si>
    <t>"viz. venkovní schodiště SCH2 - 2" 7</t>
  </si>
  <si>
    <t>standartní stupeň nosný ŽB 50x35x16cm</t>
  </si>
  <si>
    <t>-1704410601</t>
  </si>
  <si>
    <t>jalový stupeň nosný ŽB 100x30x16cm</t>
  </si>
  <si>
    <t>-385953275</t>
  </si>
  <si>
    <t>"viz. venkovní schodiště SCH2 - 3" 3</t>
  </si>
  <si>
    <t>434311114</t>
  </si>
  <si>
    <t>Schodišťové stupně na terén z betonu tř. C 16/20 bez potěru</t>
  </si>
  <si>
    <t>1708050086</t>
  </si>
  <si>
    <t>430362021</t>
  </si>
  <si>
    <t>Výztuž schodišťové konstrukce a rampy svařovanými sítěmi Kari</t>
  </si>
  <si>
    <t>-1062740917</t>
  </si>
  <si>
    <t>"150x150x8" ((15,3/3+0,9)+(11/2+0,5))*1,2*32,39/1000</t>
  </si>
  <si>
    <t>564770111</t>
  </si>
  <si>
    <t>Podklad z kameniva hrubého drceného vel. 16-32 mm plochy přes 100 m2 tl 250 mm</t>
  </si>
  <si>
    <t>1972157527</t>
  </si>
  <si>
    <t>"viz. venkovní schodiště SCH1" 4,755*(0,3+4,5+1,56+3,9+0,92)+((15,11-4,755)*(0,3+4,5+1,56+3,9+0,92))/2</t>
  </si>
  <si>
    <t>"viz. venkovní schodiště SCH2" 2,2*3,6+(3,6*2,11)/2</t>
  </si>
  <si>
    <t>-1558146254</t>
  </si>
  <si>
    <t>953241512</t>
  </si>
  <si>
    <t>Osazení smykových dilatačních trnů pro vysoká zatížení únosnost přes 38 do 51 kN nerezových</t>
  </si>
  <si>
    <t>907774865</t>
  </si>
  <si>
    <t>"OS1" 4*2</t>
  </si>
  <si>
    <t>"OS2" 4*4</t>
  </si>
  <si>
    <t>"OS3" 4*2</t>
  </si>
  <si>
    <t>"OS4" 4*3</t>
  </si>
  <si>
    <t>"OS5" 4</t>
  </si>
  <si>
    <t>"OS6" 4</t>
  </si>
  <si>
    <t>"OS7" 4</t>
  </si>
  <si>
    <t>54879311</t>
  </si>
  <si>
    <t>trn pro přenos smykové síly u dilatačních spár pro zatížení 50,1 kN</t>
  </si>
  <si>
    <t>1320095538</t>
  </si>
  <si>
    <t>95331001R</t>
  </si>
  <si>
    <t>Vložky do vodorovných dilatačních spár z fasádních polystyrénových desek tl. přes 10 do 20 mm</t>
  </si>
  <si>
    <t>2013187890</t>
  </si>
  <si>
    <t>"OS1" (0,2*(3,5+1,5+3,5))*2</t>
  </si>
  <si>
    <t>"OS2" (0,2*(4,8+2,5+4,8))*4</t>
  </si>
  <si>
    <t>"OS3" (0,2*(0,81+0,69+0,81))*2</t>
  </si>
  <si>
    <t>"OS4" (0,2*(3,3+1,5+3,3))*3</t>
  </si>
  <si>
    <t>"OS5" (0,2*(3,5+1,5+3,5))</t>
  </si>
  <si>
    <t>"OS6" (0,2*(1,6+1,5+1,6))</t>
  </si>
  <si>
    <t>"OS7" (0,2*(1,7+1,5+1,7))</t>
  </si>
  <si>
    <t>711192201</t>
  </si>
  <si>
    <t>Provedení izolace proti zemní vlhkosti hydroizolační stěrkou svislé na betonu, 2 vrstvy</t>
  </si>
  <si>
    <t>-899722421</t>
  </si>
  <si>
    <t>"OS1" (0,905+14,13)*2,155+9,875*3,05</t>
  </si>
  <si>
    <t>"OS2" (5,2+6,7+5,3+4,2)*5,5+9,5*5,5+5,5*9+5,5*2,75</t>
  </si>
  <si>
    <t>"OS3" 0,81*(12,96+1,48+0,69)+0,69*8,035</t>
  </si>
  <si>
    <t>"OS4" (3,9+0,89+2,595+17,965)*0,8+(3,9+0,89+2,595+17,965)*(3,34-0,8)-1,15*1,5*0,4</t>
  </si>
  <si>
    <t>"OS5" (2,005+5,025+6,64)*3</t>
  </si>
  <si>
    <t>"OS6" (7,905+6,03+2,245)*1,2</t>
  </si>
  <si>
    <t>"OS7" (6,235+6,955)*0,81+2*1,69</t>
  </si>
  <si>
    <t>58581002</t>
  </si>
  <si>
    <t>stěrka cementová rychletuhnoucí pro izolace stěn ve styku se zeminou</t>
  </si>
  <si>
    <t>1689056902</t>
  </si>
  <si>
    <t>473,362*1,4 'Přepočtené koeficientem množství</t>
  </si>
  <si>
    <t>766438111</t>
  </si>
  <si>
    <t>Montáž dřevěného obložení betonových stupňů s podstupnicemi</t>
  </si>
  <si>
    <t>-1074548345</t>
  </si>
  <si>
    <t>"viz. venkovní schodiště SCH1 - obložení" 2*6*1+1,5*6*3+1*6*2</t>
  </si>
  <si>
    <t>"viz. venkovní schodiště SCH1 - obložení" 2*4*1+1,5*4*3+1*4*2</t>
  </si>
  <si>
    <t>latě 80x40mm</t>
  </si>
  <si>
    <t>-1552681455</t>
  </si>
  <si>
    <t>"viz. venkovní schodiště SCH1 - obložení" (((0,08*0,04*2)*6)*1+((0,08*0,04*1,5)*6)*3+((0,08*0,04*1)*6)*2)*1,05</t>
  </si>
  <si>
    <t>60516100</t>
  </si>
  <si>
    <t>řezivo smrkové sušené tl 30mm</t>
  </si>
  <si>
    <t>-611788036</t>
  </si>
  <si>
    <t>"viz. venkovní schodiště SCH1 - obložení" (((0,07*0,025*2)*4)*1+((0,07*0,025*1,5)*4)*3+((0,07*0,025*1)*4)*2)*1,05</t>
  </si>
  <si>
    <t>365961817</t>
  </si>
  <si>
    <t>767163121</t>
  </si>
  <si>
    <t>Montáž přímého kovového zábradlí z dílců do betonu v rovině</t>
  </si>
  <si>
    <t>293477203</t>
  </si>
  <si>
    <t>"montáž ochranného zábradlí - 05/Z - 3 kusy" 6,75</t>
  </si>
  <si>
    <t>ochranné zábradlí na opěrné stěně, vč. potřebného příslušnství a kotvících prvků</t>
  </si>
  <si>
    <t>-512846594</t>
  </si>
  <si>
    <t>6,75*1,1 'Přepočtené koeficientem množství</t>
  </si>
  <si>
    <t>-1623314486</t>
  </si>
  <si>
    <t>"viz. výpis výrobků - 01/Z - SCH1 a SCH2" 27,6+23,1</t>
  </si>
  <si>
    <t>01/Z</t>
  </si>
  <si>
    <t>zábradlí na venkovní schodiště kotveno do betonu, vč. kotvení</t>
  </si>
  <si>
    <t>-200172120</t>
  </si>
  <si>
    <t>50,7*1,1 'Přepočtené koeficientem množství</t>
  </si>
  <si>
    <t>767646433</t>
  </si>
  <si>
    <t>Montáž revizních dveří a dvířek dvoukřídlových s rámem plochy přes 2 m2</t>
  </si>
  <si>
    <t>-92218479</t>
  </si>
  <si>
    <t>"viz. výpis výrobků - 07/Z" 1,5*1,5</t>
  </si>
  <si>
    <t>ravizní dvoukřídlá dvířka pro rozvaděč 1500x1500 mm</t>
  </si>
  <si>
    <t>-971929108</t>
  </si>
  <si>
    <t>767662210</t>
  </si>
  <si>
    <t>Montáž mříží otvíravých</t>
  </si>
  <si>
    <t>-89752292</t>
  </si>
  <si>
    <t>"viz. výpis výrobků - 04/Z" 2,5*3,2</t>
  </si>
  <si>
    <t>mříž sací komory vč. potřebného příslušenství a kovících prvků</t>
  </si>
  <si>
    <t>-1797500890</t>
  </si>
  <si>
    <t>-1913487747</t>
  </si>
  <si>
    <t>783803100</t>
  </si>
  <si>
    <t>Provedení penetračního nátěru hladkých betonových povrchů</t>
  </si>
  <si>
    <t>939650337</t>
  </si>
  <si>
    <t>58124973</t>
  </si>
  <si>
    <t>hmota nátěrová akrylátová penetrační pro interiér a exteriér</t>
  </si>
  <si>
    <t>-1632055676</t>
  </si>
  <si>
    <t>473,362*0,08 'Přepočtené koeficientem množství</t>
  </si>
  <si>
    <t>Práce a dodávky M</t>
  </si>
  <si>
    <t>23-M</t>
  </si>
  <si>
    <t>Montáže potrubí</t>
  </si>
  <si>
    <t>230202031</t>
  </si>
  <si>
    <t>Montáž chráničky plastové průměru do 63 mm</t>
  </si>
  <si>
    <t>-892077477</t>
  </si>
  <si>
    <t>"chránička DN 25 - OS1,2,4" 14,5</t>
  </si>
  <si>
    <t>"chránička DN 30 - OS5" 3,5</t>
  </si>
  <si>
    <t>34571350</t>
  </si>
  <si>
    <t>trubka elektroinstalační ohebná dvouplášťová korugovaná (chránička) D 32/40mm, HDPE+LDPE</t>
  </si>
  <si>
    <t>-1682678788</t>
  </si>
  <si>
    <t>18*1,1 'Přepočtené koeficientem množství</t>
  </si>
  <si>
    <t>02 - Zastřešení chodníku</t>
  </si>
  <si>
    <t>231211313</t>
  </si>
  <si>
    <t>Zřízení pilot svislých zapažených D přes 650 do 1250 mm hl od 0 do 30 m s vytažením pažnic z betonu prostého</t>
  </si>
  <si>
    <t>-1503396623</t>
  </si>
  <si>
    <t>"viz. markýza - základy výkres tvaru" 16*10</t>
  </si>
  <si>
    <t>58932935</t>
  </si>
  <si>
    <t>beton C 25/30 XF1 XA1 kamenivo frakce 0/8</t>
  </si>
  <si>
    <t>-1940354289</t>
  </si>
  <si>
    <t>2*16</t>
  </si>
  <si>
    <t>231611114</t>
  </si>
  <si>
    <t>Výztuž pilot betonovaných do země ocel z betonářské oceli 10 505</t>
  </si>
  <si>
    <t>1689587546</t>
  </si>
  <si>
    <t>(100*32)/1000</t>
  </si>
  <si>
    <t>330321713</t>
  </si>
  <si>
    <t>Sloupy nebo pilíře z betonu pohledového odolného agresivnímu prostředí tř. C 35/45 bez výztuže</t>
  </si>
  <si>
    <t>442095623</t>
  </si>
  <si>
    <t>1*16</t>
  </si>
  <si>
    <t>1947504439</t>
  </si>
  <si>
    <t>(300*16)/1000</t>
  </si>
  <si>
    <t>332351321</t>
  </si>
  <si>
    <t>Zřízení bednění kruhových sloupů v přes 4 do 6 m D přes 0,40 do 0,55 m</t>
  </si>
  <si>
    <t>-1073601014</t>
  </si>
  <si>
    <t>6,8*16</t>
  </si>
  <si>
    <t>332351322</t>
  </si>
  <si>
    <t>Odstranění bednění kruhových sloupů v přes 4 do 6 m D přes 0,40 do 0,55 m</t>
  </si>
  <si>
    <t>301376139</t>
  </si>
  <si>
    <t>332351911</t>
  </si>
  <si>
    <t>Příplatek k cenám bednění kruhových sloupů za pohledový beton</t>
  </si>
  <si>
    <t>-491248307</t>
  </si>
  <si>
    <t>4113001R</t>
  </si>
  <si>
    <t>D+M atika markýzy</t>
  </si>
  <si>
    <t>-1901977664</t>
  </si>
  <si>
    <t>0,49*(3,15+5,35+1,6+7+2+12+6+10+16+1,6+6+3,2+22+1,6+18+1,6+8+1,6+7,2+18)*0,35</t>
  </si>
  <si>
    <t>411324646</t>
  </si>
  <si>
    <t>Stropy deskové ze ŽB pohledového tř. C 30/37</t>
  </si>
  <si>
    <t>-1193444123</t>
  </si>
  <si>
    <t>390*0,3</t>
  </si>
  <si>
    <t>411351021</t>
  </si>
  <si>
    <t>Zřízení bednění stropů deskových tl přes 25 do 50 cm bez podpěrné kce</t>
  </si>
  <si>
    <t>-1989152656</t>
  </si>
  <si>
    <t>390</t>
  </si>
  <si>
    <t>411351022</t>
  </si>
  <si>
    <t>Odstranění bednění stropů deskových tl přes 25 do 50 cm bez podpěrné kce</t>
  </si>
  <si>
    <t>-1978036974</t>
  </si>
  <si>
    <t>411354335</t>
  </si>
  <si>
    <t>Zřízení podpěrné konstrukce stropů výšky přes 4 do 6 m tl přes 25 do 35 cm</t>
  </si>
  <si>
    <t>1435588740</t>
  </si>
  <si>
    <t>411354336</t>
  </si>
  <si>
    <t>Odstranění podpěrné konstrukce stropů výšky přes 4 do 6 m tl přes 25 do 35 cm</t>
  </si>
  <si>
    <t>-917691222</t>
  </si>
  <si>
    <t>411359111</t>
  </si>
  <si>
    <t>Příplatek k cenám bednění stropů za pohledový beton</t>
  </si>
  <si>
    <t>1286185135</t>
  </si>
  <si>
    <t>411361821</t>
  </si>
  <si>
    <t>Výztuž stropů betonářskou ocelí 10 505</t>
  </si>
  <si>
    <t>-1326379224</t>
  </si>
  <si>
    <t>"deska" (155*117)/1000</t>
  </si>
  <si>
    <t>-1530931930</t>
  </si>
  <si>
    <t>-2123748176</t>
  </si>
  <si>
    <t>-1755895005</t>
  </si>
  <si>
    <t>71111001R</t>
  </si>
  <si>
    <t>Provedení vodorovné hydroizolace za studena, 1x penetrační nátěr, 2x polyuretanový nátěr, vč. vysátí a zametení podkladu</t>
  </si>
  <si>
    <t>-1355006420</t>
  </si>
  <si>
    <t>"zastřešení chodníku" 390*3</t>
  </si>
  <si>
    <t>11163150</t>
  </si>
  <si>
    <t>lak penetrační asfaltový</t>
  </si>
  <si>
    <t>907709515</t>
  </si>
  <si>
    <t>390/1000</t>
  </si>
  <si>
    <t>24613621</t>
  </si>
  <si>
    <t>nátěr hydroizolační polyuretanový</t>
  </si>
  <si>
    <t>litr</t>
  </si>
  <si>
    <t>390*2</t>
  </si>
  <si>
    <t>780*0,5 'Přepočtené koeficientem množství</t>
  </si>
  <si>
    <t>319043976</t>
  </si>
  <si>
    <t>721233111</t>
  </si>
  <si>
    <t>Střešní vtok polypropylen PP pro ploché střechy svislý odtok DN 75</t>
  </si>
  <si>
    <t>-700664648</t>
  </si>
  <si>
    <t>998721201</t>
  </si>
  <si>
    <t>Přesun hmot procentní pro vnitřní kanalizace v objektech v do 6 m</t>
  </si>
  <si>
    <t>-1460611744</t>
  </si>
  <si>
    <t>-116097130</t>
  </si>
  <si>
    <t>-672780199</t>
  </si>
  <si>
    <t>03 - Vyvýšené záhony</t>
  </si>
  <si>
    <t>122251103</t>
  </si>
  <si>
    <t>Odkopávky a prokopávky nezapažené v hornině třídy těžitelnosti I skupiny 3 objem do 100 m3 strojně</t>
  </si>
  <si>
    <t>-1230278728</t>
  </si>
  <si>
    <t>"záhon 1" ((7,5*8,2)/2)*0,8</t>
  </si>
  <si>
    <t>"záhon 2" ((8*5,5)/2)*0,8</t>
  </si>
  <si>
    <t>"záhon 3" ((4*2,5)/2)*0,8</t>
  </si>
  <si>
    <t>"záhon 4" ((14,3*8,8)/2)*0,8</t>
  </si>
  <si>
    <t>829877199</t>
  </si>
  <si>
    <t>-943302557</t>
  </si>
  <si>
    <t>-1387017311</t>
  </si>
  <si>
    <t>96,536/2</t>
  </si>
  <si>
    <t>1867478822</t>
  </si>
  <si>
    <t>48,268*6 'Přepočtené koeficientem množství</t>
  </si>
  <si>
    <t>-1642789830</t>
  </si>
  <si>
    <t>48,268</t>
  </si>
  <si>
    <t>48,268*1,6 'Přepočtené koeficientem množství</t>
  </si>
  <si>
    <t>-606995469</t>
  </si>
  <si>
    <t>"záhon 1" ((7,5*8,2)/2)*0,15</t>
  </si>
  <si>
    <t>"záhon 2" ((8*5,5)/2)*0,15</t>
  </si>
  <si>
    <t>"záhon 3" ((4*2,5)/2)*0,15</t>
  </si>
  <si>
    <t>"záhon 4" ((14,3*8,8)/2)*0,15</t>
  </si>
  <si>
    <t>274001R</t>
  </si>
  <si>
    <t>Základové pasy ze ŽB vysokohodnotný beton, minimální tř. C 55/67</t>
  </si>
  <si>
    <t>1566011596</t>
  </si>
  <si>
    <t>"záhon 1" 14,672</t>
  </si>
  <si>
    <t>"záhon 2" 11,872</t>
  </si>
  <si>
    <t>"záhon 3" 6,104</t>
  </si>
  <si>
    <t>"záhon 4" 3,864</t>
  </si>
  <si>
    <t>1781180554</t>
  </si>
  <si>
    <t>"záhon 1" (8,1+10,65+7,25)*1,4</t>
  </si>
  <si>
    <t>"záhon 2" (7,95+5,3+7,5)*1,4</t>
  </si>
  <si>
    <t>"záhon 3" (4,2+2,45+4)*1,4</t>
  </si>
  <si>
    <t>"záhon 4" (7,55+15,9)*0,4</t>
  </si>
  <si>
    <t>89,74</t>
  </si>
  <si>
    <t>1250773487</t>
  </si>
  <si>
    <t>274352221</t>
  </si>
  <si>
    <t>Zřízení bednění základových pasů kruhového r do 2,5 m</t>
  </si>
  <si>
    <t>1631627829</t>
  </si>
  <si>
    <t>"záhon 1" (1,715+1+1,4)*1,4</t>
  </si>
  <si>
    <t>"záhon 2" (1,25+1,8+1,8)*1,4</t>
  </si>
  <si>
    <t>"záhon 3" (1,4+1,95+1,1)*1,4</t>
  </si>
  <si>
    <t>18,781</t>
  </si>
  <si>
    <t>274352222</t>
  </si>
  <si>
    <t>Odstranění bednění základových pasů kruhového r do 2,5 m</t>
  </si>
  <si>
    <t>-875982606</t>
  </si>
  <si>
    <t>274352241</t>
  </si>
  <si>
    <t>Zřízení bednění základových pasů kruhového r přes 4 m</t>
  </si>
  <si>
    <t>395565345</t>
  </si>
  <si>
    <t>"záhon 4" 11,8*0,4</t>
  </si>
  <si>
    <t>4,72</t>
  </si>
  <si>
    <t>274352242</t>
  </si>
  <si>
    <t>Odstranění bednění základových pasů kruhového r přes 4 m</t>
  </si>
  <si>
    <t>1933916011</t>
  </si>
  <si>
    <t>1221046977</t>
  </si>
  <si>
    <t>"záhon 4 - R06" (66)/1000</t>
  </si>
  <si>
    <t>"záhon 4 - R12" (150)/1000</t>
  </si>
  <si>
    <t>274362021</t>
  </si>
  <si>
    <t>Výztuž základových pasů svařovanými sítěmi Kari</t>
  </si>
  <si>
    <t>-339055925</t>
  </si>
  <si>
    <t>"záhon 1 - 100x100x8" (948*1,2)/1000</t>
  </si>
  <si>
    <t>"záhon 2 - 100x100x8" (758*1,2)/1000</t>
  </si>
  <si>
    <t>"záhon 3 - 100x100x8" (379*1,2)/1000</t>
  </si>
  <si>
    <t>7664001R</t>
  </si>
  <si>
    <t>Montáž dřevěného obložení záhonů</t>
  </si>
  <si>
    <t>722226669</t>
  </si>
  <si>
    <t>"viz. záhon 1" (3*0,4)*3</t>
  </si>
  <si>
    <t>"viz. záhon 2" (3*0,4)*2</t>
  </si>
  <si>
    <t>"viz. záhon 3" 2*0,4</t>
  </si>
  <si>
    <t>latě 32x56mm</t>
  </si>
  <si>
    <t>-506808576</t>
  </si>
  <si>
    <t>"viz. záhon 1" (3*0,032*0,056)*2*3</t>
  </si>
  <si>
    <t>"viz. záhon 2" (3*0,032*0,056)*2*2</t>
  </si>
  <si>
    <t>"viz. záhon 3" (2*0,032*0,056)*2</t>
  </si>
  <si>
    <t>676705850</t>
  </si>
  <si>
    <t>"záhon 1" (0,4*0,08*0,04)*29*3</t>
  </si>
  <si>
    <t>"záhon 2" (0,4*0,08*0,04)*29*2</t>
  </si>
  <si>
    <t>"záhon 3" (0,4*0,08*0,04)*20</t>
  </si>
  <si>
    <t>1801365241</t>
  </si>
  <si>
    <t>783101203</t>
  </si>
  <si>
    <t>Jemné obroušení podkladu truhlářských konstrukcí před provedením nátěru</t>
  </si>
  <si>
    <t>1078266793</t>
  </si>
  <si>
    <t>"záhon 1" ((29*0,08)*3+(3*0,056)*2*3)*2</t>
  </si>
  <si>
    <t>"záhon 2" ((29*0,08)*2+(3*0,056)*2*2)*2</t>
  </si>
  <si>
    <t>"záhon 3" (20*0,08+(3*0,056)*2)*2</t>
  </si>
  <si>
    <t>783101401</t>
  </si>
  <si>
    <t>Ometení podkladu truhlářských konstrukcí před provedením nátěru</t>
  </si>
  <si>
    <t>-482164908</t>
  </si>
  <si>
    <t>783113101</t>
  </si>
  <si>
    <t>Jednonásobný napouštěcí syntetický nátěr truhlářských konstrukcí</t>
  </si>
  <si>
    <t>-965107177</t>
  </si>
  <si>
    <t>783117101</t>
  </si>
  <si>
    <t>Krycí jednonásobný syntetický nátěr truhlářských konstrukcí</t>
  </si>
  <si>
    <t>-494532406</t>
  </si>
  <si>
    <t>Dílenská dokumentace armaturní výztuže monolitických prvků (stěny, piloty, zastřešení)</t>
  </si>
  <si>
    <t>1766573753</t>
  </si>
  <si>
    <t>IO-01 - Přeložky vodovodů</t>
  </si>
  <si>
    <t>Přeložka vodovodu viz. samostatný rozpočet</t>
  </si>
  <si>
    <t>1969181186</t>
  </si>
  <si>
    <t>IO-02 - Přeložky kanalizací</t>
  </si>
  <si>
    <t>Přeložka kanalizace viz. samostatný rozpočet</t>
  </si>
  <si>
    <t>1209269954</t>
  </si>
  <si>
    <t>IO-03 - Dešťová kanalizace</t>
  </si>
  <si>
    <t>Dešťová kanalizace viz. samostatný rozpočet</t>
  </si>
  <si>
    <t>1940159421</t>
  </si>
  <si>
    <t>IO-04 - Přeložka areálového stl plynovodu</t>
  </si>
  <si>
    <t>přeložka plynovodu viz. samostatný rozpočet</t>
  </si>
  <si>
    <t>-959163418</t>
  </si>
  <si>
    <t>IO-05 - Venkovní osvětlení a přeložka VO</t>
  </si>
  <si>
    <t>Venkovní osvětlení a elektroinstalace viz. samostatný rozpočet</t>
  </si>
  <si>
    <t>491194654</t>
  </si>
  <si>
    <t>PS-01 - Rozšíření parkovacího systému</t>
  </si>
  <si>
    <t>Rozšíření parkovacího systému viz. samostatný rozpočet</t>
  </si>
  <si>
    <t>PS-02 - Zdravotnické vybavení</t>
  </si>
  <si>
    <t>zdravotní vybavení viz. samostatný rozpočet</t>
  </si>
  <si>
    <t>-1181592262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</si>
  <si>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</si>
  <si>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</si>
  <si>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</si>
  <si>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</si>
  <si>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HZS4131</t>
  </si>
  <si>
    <t>Hodinová zúčtovací sazba jeřábník</t>
  </si>
  <si>
    <t>-1520417052</t>
  </si>
  <si>
    <t>Geodetické vytyčení staby</t>
  </si>
  <si>
    <t>-630132797</t>
  </si>
  <si>
    <t>Geometrické zaměření stavby a vyhotovení GP</t>
  </si>
  <si>
    <t>-1527625743</t>
  </si>
  <si>
    <t>Geometrické zaměření technických sítí</t>
  </si>
  <si>
    <t>-1161899652</t>
  </si>
  <si>
    <t>Poplatek zábor veřejného prostranství (chodník, přeložka vodovodu a VO)</t>
  </si>
  <si>
    <t>-1748347244</t>
  </si>
  <si>
    <t>2*2+25*2,5</t>
  </si>
  <si>
    <t>013254000</t>
  </si>
  <si>
    <t>Dokumentace skutečného provedení stavby</t>
  </si>
  <si>
    <t>-1544327560</t>
  </si>
  <si>
    <t>VRN2</t>
  </si>
  <si>
    <t>002R.1</t>
  </si>
  <si>
    <t>Vytyčení stávajících technických sítí (kanalizace, vodovod, plynovod, SEK, datové sítě)</t>
  </si>
  <si>
    <t>-61027769</t>
  </si>
  <si>
    <t>003R.1</t>
  </si>
  <si>
    <t>Přechodné dopravní značení (navržení, schválení, povolení)</t>
  </si>
  <si>
    <t>1477632972</t>
  </si>
  <si>
    <t>Dopravní značky pro přechodné dopravní značení včetně pronájmu</t>
  </si>
  <si>
    <t>-395893616</t>
  </si>
  <si>
    <t>VRN3</t>
  </si>
  <si>
    <t>Zařízení staveniště</t>
  </si>
  <si>
    <t>030001000</t>
  </si>
  <si>
    <t>664543103</t>
  </si>
  <si>
    <t>034103000</t>
  </si>
  <si>
    <t>Oplocení staveniště vč. 2 vjezdových 2kř bran</t>
  </si>
  <si>
    <t>497308429</t>
  </si>
  <si>
    <t>VRN4</t>
  </si>
  <si>
    <t>Inženýrská činnost</t>
  </si>
  <si>
    <t>049303000</t>
  </si>
  <si>
    <t>Náklady vzniklé v souvislosti s předáním stavby</t>
  </si>
  <si>
    <t>2004470789</t>
  </si>
  <si>
    <t>Hutnící zkouška zemní pláně vč. vyhodnocení a návrhu případných opatření</t>
  </si>
  <si>
    <t>-1671465979</t>
  </si>
  <si>
    <t>VRN7</t>
  </si>
  <si>
    <t>Provozní vlivy</t>
  </si>
  <si>
    <t>070001000</t>
  </si>
  <si>
    <t>165481810</t>
  </si>
  <si>
    <t>Vyhotovení a schválení plánu BOZP</t>
  </si>
  <si>
    <t>"Sepsání a podání žádosti o vydání kolaudačního souhlasu stavby a zajištění jeho vydání" 1</t>
  </si>
  <si>
    <t>(Montáž a demontáž stavební buňky stavba a objednatel , přípojky elektro+vody, chemické wc apod.)</t>
  </si>
  <si>
    <t xml:space="preserve">Pasport stávaj přilehlých a dotčených inženýrských  sítí </t>
  </si>
  <si>
    <t>soub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</si>
</sst>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505050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" fontId="36" fillId="5" borderId="22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3" xfId="0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5" borderId="22" xfId="0" applyNumberFormat="1" applyFont="1" applyFill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5" borderId="22" xfId="0" applyNumberFormat="1" applyFont="1" applyFill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3" xfId="0" applyBorder="1" applyProtection="1"/>
    <xf numFmtId="0" fontId="0" fillId="0" borderId="10" xfId="0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49" fontId="21" fillId="0" borderId="22" xfId="0" applyNumberFormat="1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167" fontId="21" fillId="0" borderId="22" xfId="0" applyNumberFormat="1" applyFont="1" applyFill="1" applyBorder="1" applyAlignment="1" applyProtection="1">
      <alignment vertical="center"/>
    </xf>
    <xf numFmtId="4" fontId="21" fillId="0" borderId="22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/>
    </xf>
    <xf numFmtId="167" fontId="9" fillId="0" borderId="0" xfId="0" applyNumberFormat="1" applyFont="1" applyFill="1" applyAlignment="1" applyProtection="1">
      <alignment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0" fontId="3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9" fillId="0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6" fillId="0" borderId="0" xfId="0" applyFont="1" applyFill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33"/>
  <sheetViews>
    <sheetView showGridLines="0" tabSelected="1" topLeftCell="A69" zoomScale="55" zoomScaleNormal="55" workbookViewId="0">
      <selection activeCell="BE109" sqref="BE109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 x14ac:dyDescent="0.2">
      <c r="AR2" s="312" t="s">
        <v>5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 x14ac:dyDescent="0.2">
      <c r="B5" s="20"/>
      <c r="D5" s="23" t="s">
        <v>12</v>
      </c>
      <c r="K5" s="300" t="s">
        <v>13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0"/>
      <c r="BS5" s="17" t="s">
        <v>6</v>
      </c>
    </row>
    <row r="6" spans="1:74" ht="36.9" customHeight="1" x14ac:dyDescent="0.2">
      <c r="B6" s="20"/>
      <c r="D6" s="25" t="s">
        <v>14</v>
      </c>
      <c r="K6" s="302" t="s">
        <v>15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0"/>
      <c r="BS6" s="17" t="s">
        <v>6</v>
      </c>
    </row>
    <row r="7" spans="1:74" ht="12" customHeight="1" x14ac:dyDescent="0.2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 x14ac:dyDescent="0.2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ht="14.4" customHeight="1" x14ac:dyDescent="0.2">
      <c r="B9" s="20"/>
      <c r="AR9" s="20"/>
      <c r="BS9" s="17" t="s">
        <v>6</v>
      </c>
    </row>
    <row r="10" spans="1:74" ht="12" customHeight="1" x14ac:dyDescent="0.2">
      <c r="B10" s="20"/>
      <c r="D10" s="26" t="s">
        <v>22</v>
      </c>
      <c r="AK10" s="26" t="s">
        <v>23</v>
      </c>
      <c r="AN10" s="24" t="s">
        <v>24</v>
      </c>
      <c r="AR10" s="20"/>
      <c r="BS10" s="17" t="s">
        <v>6</v>
      </c>
    </row>
    <row r="11" spans="1:74" ht="18.5" customHeight="1" x14ac:dyDescent="0.2">
      <c r="B11" s="20"/>
      <c r="E11" s="24" t="s">
        <v>25</v>
      </c>
      <c r="AK11" s="26" t="s">
        <v>26</v>
      </c>
      <c r="AN11" s="24" t="s">
        <v>27</v>
      </c>
      <c r="AR11" s="20"/>
      <c r="BS11" s="17" t="s">
        <v>6</v>
      </c>
    </row>
    <row r="12" spans="1:74" ht="6.9" customHeight="1" x14ac:dyDescent="0.2">
      <c r="B12" s="20"/>
      <c r="AR12" s="20"/>
      <c r="BS12" s="17" t="s">
        <v>6</v>
      </c>
    </row>
    <row r="13" spans="1:74" ht="12" customHeight="1" x14ac:dyDescent="0.2">
      <c r="B13" s="20"/>
      <c r="D13" s="26" t="s">
        <v>28</v>
      </c>
      <c r="AK13" s="26" t="s">
        <v>23</v>
      </c>
      <c r="AN13" s="24" t="s">
        <v>1</v>
      </c>
      <c r="AR13" s="20"/>
      <c r="BS13" s="17" t="s">
        <v>6</v>
      </c>
    </row>
    <row r="14" spans="1:74" ht="12.5" x14ac:dyDescent="0.2">
      <c r="B14" s="20"/>
      <c r="E14" s="24" t="s">
        <v>29</v>
      </c>
      <c r="AK14" s="26" t="s">
        <v>26</v>
      </c>
      <c r="AN14" s="24" t="s">
        <v>1</v>
      </c>
      <c r="AR14" s="20"/>
      <c r="BS14" s="17" t="s">
        <v>6</v>
      </c>
    </row>
    <row r="15" spans="1:74" ht="6.9" customHeight="1" x14ac:dyDescent="0.2">
      <c r="B15" s="20"/>
      <c r="AR15" s="20"/>
      <c r="BS15" s="17" t="s">
        <v>3</v>
      </c>
    </row>
    <row r="16" spans="1:74" ht="12" customHeight="1" x14ac:dyDescent="0.2">
      <c r="B16" s="20"/>
      <c r="D16" s="26" t="s">
        <v>30</v>
      </c>
      <c r="AK16" s="26" t="s">
        <v>23</v>
      </c>
      <c r="AN16" s="24" t="s">
        <v>31</v>
      </c>
      <c r="AR16" s="20"/>
      <c r="BS16" s="17" t="s">
        <v>3</v>
      </c>
    </row>
    <row r="17" spans="2:71" ht="18.5" customHeight="1" x14ac:dyDescent="0.2">
      <c r="B17" s="20"/>
      <c r="E17" s="24" t="s">
        <v>32</v>
      </c>
      <c r="AK17" s="26" t="s">
        <v>26</v>
      </c>
      <c r="AN17" s="24" t="s">
        <v>33</v>
      </c>
      <c r="AR17" s="20"/>
      <c r="BS17" s="17" t="s">
        <v>34</v>
      </c>
    </row>
    <row r="18" spans="2:71" ht="6.9" customHeight="1" x14ac:dyDescent="0.2">
      <c r="B18" s="20"/>
      <c r="AR18" s="20"/>
      <c r="BS18" s="17" t="s">
        <v>6</v>
      </c>
    </row>
    <row r="19" spans="2:71" ht="12" customHeight="1" x14ac:dyDescent="0.2">
      <c r="B19" s="20"/>
      <c r="D19" s="26" t="s">
        <v>35</v>
      </c>
      <c r="AK19" s="26" t="s">
        <v>23</v>
      </c>
      <c r="AN19" s="24" t="s">
        <v>1</v>
      </c>
      <c r="AR19" s="20"/>
      <c r="BS19" s="17" t="s">
        <v>6</v>
      </c>
    </row>
    <row r="20" spans="2:71" ht="18.5" customHeight="1" x14ac:dyDescent="0.2">
      <c r="B20" s="20"/>
      <c r="E20" s="24" t="s">
        <v>36</v>
      </c>
      <c r="AK20" s="26" t="s">
        <v>26</v>
      </c>
      <c r="AN20" s="24" t="s">
        <v>1</v>
      </c>
      <c r="AR20" s="20"/>
      <c r="BS20" s="17" t="s">
        <v>34</v>
      </c>
    </row>
    <row r="21" spans="2:71" ht="6.9" customHeight="1" x14ac:dyDescent="0.2">
      <c r="B21" s="20"/>
      <c r="AR21" s="20"/>
    </row>
    <row r="22" spans="2:71" ht="12" customHeight="1" x14ac:dyDescent="0.2">
      <c r="B22" s="20"/>
      <c r="D22" s="26" t="s">
        <v>37</v>
      </c>
      <c r="AR22" s="20"/>
    </row>
    <row r="23" spans="2:71" ht="16.5" customHeight="1" x14ac:dyDescent="0.2">
      <c r="B23" s="20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0"/>
    </row>
    <row r="24" spans="2:71" ht="6.9" customHeight="1" x14ac:dyDescent="0.2">
      <c r="B24" s="20"/>
      <c r="AR24" s="20"/>
    </row>
    <row r="25" spans="2:71" ht="6.9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6" customHeight="1" x14ac:dyDescent="0.2">
      <c r="B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04">
        <f>ROUND(AG94,2)</f>
        <v>0</v>
      </c>
      <c r="AL26" s="305"/>
      <c r="AM26" s="305"/>
      <c r="AN26" s="305"/>
      <c r="AO26" s="305"/>
      <c r="AR26" s="29"/>
    </row>
    <row r="27" spans="2:71" s="1" customFormat="1" ht="6.9" customHeight="1" x14ac:dyDescent="0.2">
      <c r="B27" s="29"/>
      <c r="AR27" s="29"/>
    </row>
    <row r="28" spans="2:71" s="1" customFormat="1" ht="12.5" x14ac:dyDescent="0.2">
      <c r="B28" s="29"/>
      <c r="L28" s="306" t="s">
        <v>39</v>
      </c>
      <c r="M28" s="306"/>
      <c r="N28" s="306"/>
      <c r="O28" s="306"/>
      <c r="P28" s="306"/>
      <c r="W28" s="306" t="s">
        <v>40</v>
      </c>
      <c r="X28" s="306"/>
      <c r="Y28" s="306"/>
      <c r="Z28" s="306"/>
      <c r="AA28" s="306"/>
      <c r="AB28" s="306"/>
      <c r="AC28" s="306"/>
      <c r="AD28" s="306"/>
      <c r="AE28" s="306"/>
      <c r="AK28" s="306" t="s">
        <v>41</v>
      </c>
      <c r="AL28" s="306"/>
      <c r="AM28" s="306"/>
      <c r="AN28" s="306"/>
      <c r="AO28" s="306"/>
      <c r="AR28" s="29"/>
    </row>
    <row r="29" spans="2:71" s="2" customFormat="1" ht="14.4" customHeight="1" x14ac:dyDescent="0.2">
      <c r="B29" s="33"/>
      <c r="D29" s="26" t="s">
        <v>42</v>
      </c>
      <c r="F29" s="26" t="s">
        <v>43</v>
      </c>
      <c r="L29" s="307">
        <v>0.21</v>
      </c>
      <c r="M29" s="299"/>
      <c r="N29" s="299"/>
      <c r="O29" s="299"/>
      <c r="P29" s="299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K29" s="298">
        <f>ROUND(AV94, 2)</f>
        <v>0</v>
      </c>
      <c r="AL29" s="299"/>
      <c r="AM29" s="299"/>
      <c r="AN29" s="299"/>
      <c r="AO29" s="299"/>
      <c r="AR29" s="33"/>
    </row>
    <row r="30" spans="2:71" s="2" customFormat="1" ht="14.4" customHeight="1" x14ac:dyDescent="0.2">
      <c r="B30" s="33"/>
      <c r="F30" s="26" t="s">
        <v>44</v>
      </c>
      <c r="L30" s="307">
        <v>0.15</v>
      </c>
      <c r="M30" s="299"/>
      <c r="N30" s="299"/>
      <c r="O30" s="299"/>
      <c r="P30" s="299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K30" s="298">
        <f>ROUND(AW94, 2)</f>
        <v>0</v>
      </c>
      <c r="AL30" s="299"/>
      <c r="AM30" s="299"/>
      <c r="AN30" s="299"/>
      <c r="AO30" s="299"/>
      <c r="AR30" s="33"/>
    </row>
    <row r="31" spans="2:71" s="2" customFormat="1" ht="14.4" hidden="1" customHeight="1" x14ac:dyDescent="0.2">
      <c r="B31" s="33"/>
      <c r="F31" s="26" t="s">
        <v>45</v>
      </c>
      <c r="L31" s="307">
        <v>0.21</v>
      </c>
      <c r="M31" s="299"/>
      <c r="N31" s="299"/>
      <c r="O31" s="299"/>
      <c r="P31" s="299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K31" s="298">
        <v>0</v>
      </c>
      <c r="AL31" s="299"/>
      <c r="AM31" s="299"/>
      <c r="AN31" s="299"/>
      <c r="AO31" s="299"/>
      <c r="AR31" s="33"/>
    </row>
    <row r="32" spans="2:71" s="2" customFormat="1" ht="14.4" hidden="1" customHeight="1" x14ac:dyDescent="0.2">
      <c r="B32" s="33"/>
      <c r="F32" s="26" t="s">
        <v>46</v>
      </c>
      <c r="L32" s="307">
        <v>0.15</v>
      </c>
      <c r="M32" s="299"/>
      <c r="N32" s="299"/>
      <c r="O32" s="299"/>
      <c r="P32" s="299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K32" s="298">
        <v>0</v>
      </c>
      <c r="AL32" s="299"/>
      <c r="AM32" s="299"/>
      <c r="AN32" s="299"/>
      <c r="AO32" s="299"/>
      <c r="AR32" s="33"/>
    </row>
    <row r="33" spans="2:44" s="2" customFormat="1" ht="14.4" hidden="1" customHeight="1" x14ac:dyDescent="0.2">
      <c r="B33" s="33"/>
      <c r="F33" s="26" t="s">
        <v>47</v>
      </c>
      <c r="L33" s="307">
        <v>0</v>
      </c>
      <c r="M33" s="299"/>
      <c r="N33" s="299"/>
      <c r="O33" s="299"/>
      <c r="P33" s="299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K33" s="298">
        <v>0</v>
      </c>
      <c r="AL33" s="299"/>
      <c r="AM33" s="299"/>
      <c r="AN33" s="299"/>
      <c r="AO33" s="299"/>
      <c r="AR33" s="33"/>
    </row>
    <row r="34" spans="2:44" s="1" customFormat="1" ht="6.9" customHeight="1" x14ac:dyDescent="0.2">
      <c r="B34" s="29"/>
      <c r="AR34" s="29"/>
    </row>
    <row r="35" spans="2:44" s="1" customFormat="1" ht="26" customHeight="1" x14ac:dyDescent="0.2"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311" t="s">
        <v>50</v>
      </c>
      <c r="Y35" s="309"/>
      <c r="Z35" s="309"/>
      <c r="AA35" s="309"/>
      <c r="AB35" s="309"/>
      <c r="AC35" s="36"/>
      <c r="AD35" s="36"/>
      <c r="AE35" s="36"/>
      <c r="AF35" s="36"/>
      <c r="AG35" s="36"/>
      <c r="AH35" s="36"/>
      <c r="AI35" s="36"/>
      <c r="AJ35" s="36"/>
      <c r="AK35" s="308">
        <f>SUM(AK26:AK33)</f>
        <v>0</v>
      </c>
      <c r="AL35" s="309"/>
      <c r="AM35" s="309"/>
      <c r="AN35" s="309"/>
      <c r="AO35" s="310"/>
      <c r="AP35" s="34"/>
      <c r="AQ35" s="34"/>
      <c r="AR35" s="29"/>
    </row>
    <row r="36" spans="2:44" s="1" customFormat="1" ht="6.9" customHeight="1" x14ac:dyDescent="0.2">
      <c r="B36" s="29"/>
      <c r="AR36" s="29"/>
    </row>
    <row r="37" spans="2:44" s="1" customFormat="1" ht="14.4" customHeight="1" x14ac:dyDescent="0.2">
      <c r="B37" s="29"/>
      <c r="AR37" s="29"/>
    </row>
    <row r="38" spans="2:44" ht="14.4" customHeight="1" x14ac:dyDescent="0.2">
      <c r="B38" s="20"/>
      <c r="AR38" s="20"/>
    </row>
    <row r="39" spans="2:44" ht="14.4" customHeight="1" x14ac:dyDescent="0.2">
      <c r="B39" s="20"/>
      <c r="AR39" s="20"/>
    </row>
    <row r="40" spans="2:44" ht="14.4" customHeight="1" x14ac:dyDescent="0.2">
      <c r="B40" s="20"/>
      <c r="AR40" s="20"/>
    </row>
    <row r="41" spans="2:44" ht="14.4" customHeight="1" x14ac:dyDescent="0.2">
      <c r="B41" s="20"/>
      <c r="AR41" s="20"/>
    </row>
    <row r="42" spans="2:44" ht="14.4" customHeight="1" x14ac:dyDescent="0.2">
      <c r="B42" s="20"/>
      <c r="AR42" s="20"/>
    </row>
    <row r="43" spans="2:44" ht="14.4" customHeight="1" x14ac:dyDescent="0.2">
      <c r="B43" s="20"/>
      <c r="AR43" s="20"/>
    </row>
    <row r="44" spans="2:44" ht="14.4" customHeight="1" x14ac:dyDescent="0.2">
      <c r="B44" s="20"/>
      <c r="AR44" s="20"/>
    </row>
    <row r="45" spans="2:44" ht="14.4" customHeight="1" x14ac:dyDescent="0.2">
      <c r="B45" s="20"/>
      <c r="AR45" s="20"/>
    </row>
    <row r="46" spans="2:44" ht="14.4" customHeight="1" x14ac:dyDescent="0.2">
      <c r="B46" s="20"/>
      <c r="AR46" s="20"/>
    </row>
    <row r="47" spans="2:44" ht="14.4" customHeight="1" x14ac:dyDescent="0.2">
      <c r="B47" s="20"/>
      <c r="AR47" s="20"/>
    </row>
    <row r="48" spans="2:44" ht="14.4" customHeight="1" x14ac:dyDescent="0.2">
      <c r="B48" s="20"/>
      <c r="AR48" s="20"/>
    </row>
    <row r="49" spans="2:44" s="1" customFormat="1" ht="14.4" customHeight="1" x14ac:dyDescent="0.2">
      <c r="B49" s="29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9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5" x14ac:dyDescent="0.2">
      <c r="B60" s="29"/>
      <c r="D60" s="40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53</v>
      </c>
      <c r="AI60" s="31"/>
      <c r="AJ60" s="31"/>
      <c r="AK60" s="31"/>
      <c r="AL60" s="31"/>
      <c r="AM60" s="40" t="s">
        <v>54</v>
      </c>
      <c r="AN60" s="31"/>
      <c r="AO60" s="31"/>
      <c r="AR60" s="29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3" x14ac:dyDescent="0.2">
      <c r="B64" s="29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9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5" x14ac:dyDescent="0.2">
      <c r="B75" s="29"/>
      <c r="D75" s="40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53</v>
      </c>
      <c r="AI75" s="31"/>
      <c r="AJ75" s="31"/>
      <c r="AK75" s="31"/>
      <c r="AL75" s="31"/>
      <c r="AM75" s="40" t="s">
        <v>54</v>
      </c>
      <c r="AN75" s="31"/>
      <c r="AO75" s="31"/>
      <c r="AR75" s="29"/>
    </row>
    <row r="76" spans="2:44" s="1" customFormat="1" x14ac:dyDescent="0.2">
      <c r="B76" s="29"/>
      <c r="AR76" s="29"/>
    </row>
    <row r="77" spans="2:44" s="1" customFormat="1" ht="6.9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" customHeight="1" x14ac:dyDescent="0.2">
      <c r="B82" s="29"/>
      <c r="C82" s="21" t="s">
        <v>57</v>
      </c>
      <c r="AR82" s="29"/>
    </row>
    <row r="83" spans="1:91" s="1" customFormat="1" ht="6.9" customHeight="1" x14ac:dyDescent="0.2">
      <c r="B83" s="29"/>
      <c r="AR83" s="29"/>
    </row>
    <row r="84" spans="1:91" s="3" customFormat="1" ht="12" customHeight="1" x14ac:dyDescent="0.2">
      <c r="B84" s="45"/>
      <c r="C84" s="26" t="s">
        <v>12</v>
      </c>
      <c r="L84" s="3" t="str">
        <f>K5</f>
        <v>2023-09-12</v>
      </c>
      <c r="AR84" s="45"/>
    </row>
    <row r="85" spans="1:91" s="4" customFormat="1" ht="36.9" customHeight="1" x14ac:dyDescent="0.2">
      <c r="B85" s="46"/>
      <c r="C85" s="47" t="s">
        <v>14</v>
      </c>
      <c r="L85" s="329" t="str">
        <f>K6</f>
        <v>ON Náchod Urgentní příjem</v>
      </c>
      <c r="M85" s="330"/>
      <c r="N85" s="330"/>
      <c r="O85" s="330"/>
      <c r="P85" s="330"/>
      <c r="Q85" s="330"/>
      <c r="R85" s="330"/>
      <c r="S85" s="330"/>
      <c r="T85" s="330"/>
      <c r="U85" s="330"/>
      <c r="V85" s="330"/>
      <c r="W85" s="330"/>
      <c r="X85" s="330"/>
      <c r="Y85" s="330"/>
      <c r="Z85" s="330"/>
      <c r="AA85" s="330"/>
      <c r="AB85" s="330"/>
      <c r="AC85" s="330"/>
      <c r="AD85" s="330"/>
      <c r="AE85" s="330"/>
      <c r="AF85" s="330"/>
      <c r="AG85" s="330"/>
      <c r="AH85" s="330"/>
      <c r="AI85" s="330"/>
      <c r="AJ85" s="330"/>
      <c r="AK85" s="330"/>
      <c r="AL85" s="330"/>
      <c r="AM85" s="330"/>
      <c r="AN85" s="330"/>
      <c r="AO85" s="330"/>
      <c r="AR85" s="46"/>
    </row>
    <row r="86" spans="1:91" s="1" customFormat="1" ht="6.9" customHeight="1" x14ac:dyDescent="0.2">
      <c r="B86" s="29"/>
      <c r="AR86" s="29"/>
    </row>
    <row r="87" spans="1:91" s="1" customFormat="1" ht="12" customHeight="1" x14ac:dyDescent="0.2">
      <c r="B87" s="29"/>
      <c r="C87" s="26" t="s">
        <v>18</v>
      </c>
      <c r="L87" s="48" t="str">
        <f>IF(K8="","",K8)</f>
        <v>Náchod</v>
      </c>
      <c r="AI87" s="26" t="s">
        <v>20</v>
      </c>
      <c r="AM87" s="332" t="str">
        <f>IF(AN8= "","",AN8)</f>
        <v>10. 8. 2023</v>
      </c>
      <c r="AN87" s="332"/>
      <c r="AR87" s="29"/>
    </row>
    <row r="88" spans="1:91" s="1" customFormat="1" ht="6.9" customHeight="1" x14ac:dyDescent="0.2">
      <c r="B88" s="29"/>
      <c r="AR88" s="29"/>
    </row>
    <row r="89" spans="1:91" s="1" customFormat="1" ht="15.15" customHeight="1" x14ac:dyDescent="0.2">
      <c r="B89" s="29"/>
      <c r="C89" s="26" t="s">
        <v>22</v>
      </c>
      <c r="L89" s="3" t="str">
        <f>IF(E11= "","",E11)</f>
        <v>Královéhradecký kraj</v>
      </c>
      <c r="AI89" s="26" t="s">
        <v>30</v>
      </c>
      <c r="AM89" s="333" t="str">
        <f>IF(E17="","",E17)</f>
        <v>PROXION s.r.o.</v>
      </c>
      <c r="AN89" s="334"/>
      <c r="AO89" s="334"/>
      <c r="AP89" s="334"/>
      <c r="AR89" s="29"/>
      <c r="AS89" s="318" t="s">
        <v>58</v>
      </c>
      <c r="AT89" s="319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 x14ac:dyDescent="0.2">
      <c r="B90" s="29"/>
      <c r="C90" s="26" t="s">
        <v>28</v>
      </c>
      <c r="L90" s="3" t="str">
        <f>IF(E14="","",E14)</f>
        <v xml:space="preserve"> </v>
      </c>
      <c r="AI90" s="26" t="s">
        <v>35</v>
      </c>
      <c r="AM90" s="333" t="str">
        <f>IF(E20="","",E20)</f>
        <v>Michael Hlušek</v>
      </c>
      <c r="AN90" s="334"/>
      <c r="AO90" s="334"/>
      <c r="AP90" s="334"/>
      <c r="AR90" s="29"/>
      <c r="AS90" s="320"/>
      <c r="AT90" s="321"/>
      <c r="BD90" s="53"/>
    </row>
    <row r="91" spans="1:91" s="1" customFormat="1" ht="11" customHeight="1" x14ac:dyDescent="0.2">
      <c r="B91" s="29"/>
      <c r="AR91" s="29"/>
      <c r="AS91" s="320"/>
      <c r="AT91" s="321"/>
      <c r="BD91" s="53"/>
    </row>
    <row r="92" spans="1:91" s="1" customFormat="1" ht="29.25" customHeight="1" x14ac:dyDescent="0.2">
      <c r="B92" s="29"/>
      <c r="C92" s="339" t="s">
        <v>59</v>
      </c>
      <c r="D92" s="336"/>
      <c r="E92" s="336"/>
      <c r="F92" s="336"/>
      <c r="G92" s="336"/>
      <c r="H92" s="54"/>
      <c r="I92" s="335" t="s">
        <v>60</v>
      </c>
      <c r="J92" s="336"/>
      <c r="K92" s="336"/>
      <c r="L92" s="336"/>
      <c r="M92" s="336"/>
      <c r="N92" s="336"/>
      <c r="O92" s="336"/>
      <c r="P92" s="336"/>
      <c r="Q92" s="336"/>
      <c r="R92" s="336"/>
      <c r="S92" s="336"/>
      <c r="T92" s="336"/>
      <c r="U92" s="336"/>
      <c r="V92" s="336"/>
      <c r="W92" s="336"/>
      <c r="X92" s="336"/>
      <c r="Y92" s="336"/>
      <c r="Z92" s="336"/>
      <c r="AA92" s="336"/>
      <c r="AB92" s="336"/>
      <c r="AC92" s="336"/>
      <c r="AD92" s="336"/>
      <c r="AE92" s="336"/>
      <c r="AF92" s="336"/>
      <c r="AG92" s="338" t="s">
        <v>61</v>
      </c>
      <c r="AH92" s="336"/>
      <c r="AI92" s="336"/>
      <c r="AJ92" s="336"/>
      <c r="AK92" s="336"/>
      <c r="AL92" s="336"/>
      <c r="AM92" s="336"/>
      <c r="AN92" s="335" t="s">
        <v>62</v>
      </c>
      <c r="AO92" s="336"/>
      <c r="AP92" s="337"/>
      <c r="AQ92" s="55" t="s">
        <v>63</v>
      </c>
      <c r="AR92" s="29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</row>
    <row r="93" spans="1:91" s="1" customFormat="1" ht="11" customHeight="1" x14ac:dyDescent="0.2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 x14ac:dyDescent="0.2">
      <c r="B94" s="60"/>
      <c r="C94" s="61" t="s">
        <v>76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322">
        <f>ROUND(AG95+AG96+AG115+AG119+SUM(AG124:AG131),2)</f>
        <v>0</v>
      </c>
      <c r="AH94" s="322"/>
      <c r="AI94" s="322"/>
      <c r="AJ94" s="322"/>
      <c r="AK94" s="322"/>
      <c r="AL94" s="322"/>
      <c r="AM94" s="322"/>
      <c r="AN94" s="323">
        <f t="shared" ref="AN94:AN131" si="0">SUM(AG94,AT94)</f>
        <v>0</v>
      </c>
      <c r="AO94" s="323"/>
      <c r="AP94" s="323"/>
      <c r="AQ94" s="64" t="s">
        <v>1</v>
      </c>
      <c r="AR94" s="175"/>
      <c r="AS94" s="65">
        <f>ROUND(AS95+AS96+AS115+AS119+SUM(AS124:AS131),2)</f>
        <v>0</v>
      </c>
      <c r="AT94" s="66">
        <f t="shared" ref="AT94:AT131" si="1">ROUND(SUM(AV94:AW94),2)</f>
        <v>0</v>
      </c>
      <c r="AU94" s="67">
        <f>ROUND(AU95+AU96+AU115+AU119+SUM(AU124:AU131),5)</f>
        <v>25009.837680000001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ROUND(AZ95+AZ96+AZ115+AZ119+SUM(AZ124:AZ131),2)</f>
        <v>0</v>
      </c>
      <c r="BA94" s="66">
        <f>ROUND(BA95+BA96+BA115+BA119+SUM(BA124:BA131),2)</f>
        <v>0</v>
      </c>
      <c r="BB94" s="66">
        <f>ROUND(BB95+BB96+BB115+BB119+SUM(BB124:BB131),2)</f>
        <v>0</v>
      </c>
      <c r="BC94" s="66">
        <f>ROUND(BC95+BC96+BC115+BC119+SUM(BC124:BC131),2)</f>
        <v>0</v>
      </c>
      <c r="BD94" s="68">
        <f>ROUND(BD95+BD96+BD115+BD119+SUM(BD124:BD131),2)</f>
        <v>0</v>
      </c>
      <c r="BS94" s="69" t="s">
        <v>77</v>
      </c>
      <c r="BT94" s="69" t="s">
        <v>78</v>
      </c>
      <c r="BU94" s="70" t="s">
        <v>79</v>
      </c>
      <c r="BV94" s="69" t="s">
        <v>80</v>
      </c>
      <c r="BW94" s="69" t="s">
        <v>4</v>
      </c>
      <c r="BX94" s="69" t="s">
        <v>81</v>
      </c>
      <c r="CL94" s="69" t="s">
        <v>1</v>
      </c>
    </row>
    <row r="95" spans="1:91" s="6" customFormat="1" ht="16.5" customHeight="1" x14ac:dyDescent="0.2">
      <c r="A95" s="71" t="s">
        <v>82</v>
      </c>
      <c r="B95" s="72"/>
      <c r="C95" s="73"/>
      <c r="D95" s="340" t="s">
        <v>83</v>
      </c>
      <c r="E95" s="340"/>
      <c r="F95" s="340"/>
      <c r="G95" s="340"/>
      <c r="H95" s="340"/>
      <c r="I95" s="74"/>
      <c r="J95" s="340" t="s">
        <v>84</v>
      </c>
      <c r="K95" s="340"/>
      <c r="L95" s="340"/>
      <c r="M95" s="340"/>
      <c r="N95" s="340"/>
      <c r="O95" s="340"/>
      <c r="P95" s="340"/>
      <c r="Q95" s="340"/>
      <c r="R95" s="340"/>
      <c r="S95" s="340"/>
      <c r="T95" s="340"/>
      <c r="U95" s="340"/>
      <c r="V95" s="340"/>
      <c r="W95" s="340"/>
      <c r="X95" s="340"/>
      <c r="Y95" s="340"/>
      <c r="Z95" s="340"/>
      <c r="AA95" s="340"/>
      <c r="AB95" s="340"/>
      <c r="AC95" s="340"/>
      <c r="AD95" s="340"/>
      <c r="AE95" s="340"/>
      <c r="AF95" s="340"/>
      <c r="AG95" s="326">
        <f>'SO-00 - PS'!J30</f>
        <v>0</v>
      </c>
      <c r="AH95" s="325"/>
      <c r="AI95" s="325"/>
      <c r="AJ95" s="325"/>
      <c r="AK95" s="325"/>
      <c r="AL95" s="325"/>
      <c r="AM95" s="325"/>
      <c r="AN95" s="326">
        <f t="shared" si="0"/>
        <v>0</v>
      </c>
      <c r="AO95" s="325"/>
      <c r="AP95" s="325"/>
      <c r="AQ95" s="75" t="s">
        <v>85</v>
      </c>
      <c r="AR95" s="72"/>
      <c r="AS95" s="76">
        <v>0</v>
      </c>
      <c r="AT95" s="77">
        <f t="shared" si="1"/>
        <v>0</v>
      </c>
      <c r="AU95" s="78">
        <f>'SO-00 - PS'!P122</f>
        <v>1600.0196420000002</v>
      </c>
      <c r="AV95" s="77">
        <f>'SO-00 - PS'!J33</f>
        <v>0</v>
      </c>
      <c r="AW95" s="77">
        <f>'SO-00 - PS'!J34</f>
        <v>0</v>
      </c>
      <c r="AX95" s="77">
        <f>'SO-00 - PS'!J35</f>
        <v>0</v>
      </c>
      <c r="AY95" s="77">
        <f>'SO-00 - PS'!J36</f>
        <v>0</v>
      </c>
      <c r="AZ95" s="77">
        <f>'SO-00 - PS'!F33</f>
        <v>0</v>
      </c>
      <c r="BA95" s="77">
        <f>'SO-00 - PS'!F34</f>
        <v>0</v>
      </c>
      <c r="BB95" s="77">
        <f>'SO-00 - PS'!F35</f>
        <v>0</v>
      </c>
      <c r="BC95" s="77">
        <f>'SO-00 - PS'!F36</f>
        <v>0</v>
      </c>
      <c r="BD95" s="79">
        <f>'SO-00 - PS'!F37</f>
        <v>0</v>
      </c>
      <c r="BT95" s="80" t="s">
        <v>86</v>
      </c>
      <c r="BV95" s="80" t="s">
        <v>80</v>
      </c>
      <c r="BW95" s="80" t="s">
        <v>87</v>
      </c>
      <c r="BX95" s="80" t="s">
        <v>4</v>
      </c>
      <c r="CL95" s="80" t="s">
        <v>1</v>
      </c>
      <c r="CM95" s="80" t="s">
        <v>88</v>
      </c>
    </row>
    <row r="96" spans="1:91" s="6" customFormat="1" ht="24.75" customHeight="1" x14ac:dyDescent="0.2">
      <c r="B96" s="72"/>
      <c r="C96" s="73"/>
      <c r="D96" s="340" t="s">
        <v>89</v>
      </c>
      <c r="E96" s="340"/>
      <c r="F96" s="340"/>
      <c r="G96" s="340"/>
      <c r="H96" s="340"/>
      <c r="I96" s="74"/>
      <c r="J96" s="340" t="s">
        <v>90</v>
      </c>
      <c r="K96" s="340"/>
      <c r="L96" s="340"/>
      <c r="M96" s="340"/>
      <c r="N96" s="340"/>
      <c r="O96" s="340"/>
      <c r="P96" s="340"/>
      <c r="Q96" s="340"/>
      <c r="R96" s="340"/>
      <c r="S96" s="340"/>
      <c r="T96" s="340"/>
      <c r="U96" s="340"/>
      <c r="V96" s="340"/>
      <c r="W96" s="340"/>
      <c r="X96" s="340"/>
      <c r="Y96" s="340"/>
      <c r="Z96" s="340"/>
      <c r="AA96" s="340"/>
      <c r="AB96" s="340"/>
      <c r="AC96" s="340"/>
      <c r="AD96" s="340"/>
      <c r="AE96" s="340"/>
      <c r="AF96" s="340"/>
      <c r="AG96" s="324">
        <f>ROUND(AG97+SUM(AG98:AG102)+AG105+AG106+SUM(AG111:AG114),2)</f>
        <v>0</v>
      </c>
      <c r="AH96" s="325"/>
      <c r="AI96" s="325"/>
      <c r="AJ96" s="325"/>
      <c r="AK96" s="325"/>
      <c r="AL96" s="325"/>
      <c r="AM96" s="325"/>
      <c r="AN96" s="326">
        <f t="shared" si="0"/>
        <v>0</v>
      </c>
      <c r="AO96" s="325"/>
      <c r="AP96" s="325"/>
      <c r="AQ96" s="75" t="s">
        <v>85</v>
      </c>
      <c r="AR96" s="72"/>
      <c r="AS96" s="76">
        <f>ROUND(AS97+SUM(AS98:AS102)+AS105+AS106+SUM(AS111:AS114),2)</f>
        <v>0</v>
      </c>
      <c r="AT96" s="77">
        <f t="shared" si="1"/>
        <v>0</v>
      </c>
      <c r="AU96" s="78">
        <f>ROUND(AU97+SUM(AU98:AU102)+AU105+AU106+SUM(AU111:AU114),5)</f>
        <v>15358.52663</v>
      </c>
      <c r="AV96" s="77">
        <f>ROUND(AZ96*L29,2)</f>
        <v>0</v>
      </c>
      <c r="AW96" s="77">
        <f>ROUND(BA96*L30,2)</f>
        <v>0</v>
      </c>
      <c r="AX96" s="77">
        <f>ROUND(BB96*L29,2)</f>
        <v>0</v>
      </c>
      <c r="AY96" s="77">
        <f>ROUND(BC96*L30,2)</f>
        <v>0</v>
      </c>
      <c r="AZ96" s="77">
        <f>ROUND(AZ97+SUM(AZ98:AZ102)+AZ105+AZ106+SUM(AZ111:AZ114),2)</f>
        <v>0</v>
      </c>
      <c r="BA96" s="77">
        <f>ROUND(BA97+SUM(BA98:BA102)+BA105+BA106+SUM(BA111:BA114),2)</f>
        <v>0</v>
      </c>
      <c r="BB96" s="77">
        <f>ROUND(BB97+SUM(BB98:BB102)+BB105+BB106+SUM(BB111:BB114),2)</f>
        <v>0</v>
      </c>
      <c r="BC96" s="77">
        <f>ROUND(BC97+SUM(BC98:BC102)+BC105+BC106+SUM(BC111:BC114),2)</f>
        <v>0</v>
      </c>
      <c r="BD96" s="79">
        <f>ROUND(BD97+SUM(BD98:BD102)+BD105+BD106+SUM(BD111:BD114),2)</f>
        <v>0</v>
      </c>
      <c r="BS96" s="80" t="s">
        <v>77</v>
      </c>
      <c r="BT96" s="80" t="s">
        <v>86</v>
      </c>
      <c r="BU96" s="80" t="s">
        <v>79</v>
      </c>
      <c r="BV96" s="80" t="s">
        <v>80</v>
      </c>
      <c r="BW96" s="80" t="s">
        <v>91</v>
      </c>
      <c r="BX96" s="80" t="s">
        <v>4</v>
      </c>
      <c r="CL96" s="80" t="s">
        <v>1</v>
      </c>
      <c r="CM96" s="80" t="s">
        <v>88</v>
      </c>
    </row>
    <row r="97" spans="1:90" s="3" customFormat="1" ht="16.5" customHeight="1" x14ac:dyDescent="0.2">
      <c r="A97" s="71" t="s">
        <v>82</v>
      </c>
      <c r="B97" s="45"/>
      <c r="C97" s="9"/>
      <c r="D97" s="9"/>
      <c r="E97" s="341" t="s">
        <v>92</v>
      </c>
      <c r="F97" s="341"/>
      <c r="G97" s="341"/>
      <c r="H97" s="341"/>
      <c r="I97" s="341"/>
      <c r="J97" s="9"/>
      <c r="K97" s="341" t="s">
        <v>93</v>
      </c>
      <c r="L97" s="341"/>
      <c r="M97" s="341"/>
      <c r="N97" s="341"/>
      <c r="O97" s="341"/>
      <c r="P97" s="341"/>
      <c r="Q97" s="341"/>
      <c r="R97" s="341"/>
      <c r="S97" s="341"/>
      <c r="T97" s="341"/>
      <c r="U97" s="341"/>
      <c r="V97" s="341"/>
      <c r="W97" s="341"/>
      <c r="X97" s="341"/>
      <c r="Y97" s="341"/>
      <c r="Z97" s="341"/>
      <c r="AA97" s="341"/>
      <c r="AB97" s="341"/>
      <c r="AC97" s="341"/>
      <c r="AD97" s="341"/>
      <c r="AE97" s="341"/>
      <c r="AF97" s="341"/>
      <c r="AG97" s="313">
        <f>'01 - BP'!J32</f>
        <v>0</v>
      </c>
      <c r="AH97" s="314"/>
      <c r="AI97" s="314"/>
      <c r="AJ97" s="314"/>
      <c r="AK97" s="314"/>
      <c r="AL97" s="314"/>
      <c r="AM97" s="314"/>
      <c r="AN97" s="313">
        <f t="shared" si="0"/>
        <v>0</v>
      </c>
      <c r="AO97" s="314"/>
      <c r="AP97" s="314"/>
      <c r="AQ97" s="81" t="s">
        <v>94</v>
      </c>
      <c r="AR97" s="45"/>
      <c r="AS97" s="82">
        <v>0</v>
      </c>
      <c r="AT97" s="83">
        <f t="shared" si="1"/>
        <v>0</v>
      </c>
      <c r="AU97" s="84">
        <f>'01 - BP'!P136</f>
        <v>4072.065235</v>
      </c>
      <c r="AV97" s="83">
        <f>'01 - BP'!J35</f>
        <v>0</v>
      </c>
      <c r="AW97" s="83">
        <f>'01 - BP'!J36</f>
        <v>0</v>
      </c>
      <c r="AX97" s="83">
        <f>'01 - BP'!J37</f>
        <v>0</v>
      </c>
      <c r="AY97" s="83">
        <f>'01 - BP'!J38</f>
        <v>0</v>
      </c>
      <c r="AZ97" s="83">
        <f>'01 - BP'!F35</f>
        <v>0</v>
      </c>
      <c r="BA97" s="83">
        <f>'01 - BP'!F36</f>
        <v>0</v>
      </c>
      <c r="BB97" s="83">
        <f>'01 - BP'!F37</f>
        <v>0</v>
      </c>
      <c r="BC97" s="83">
        <f>'01 - BP'!F38</f>
        <v>0</v>
      </c>
      <c r="BD97" s="85">
        <f>'01 - BP'!F39</f>
        <v>0</v>
      </c>
      <c r="BT97" s="24" t="s">
        <v>88</v>
      </c>
      <c r="BV97" s="24" t="s">
        <v>80</v>
      </c>
      <c r="BW97" s="24" t="s">
        <v>95</v>
      </c>
      <c r="BX97" s="24" t="s">
        <v>91</v>
      </c>
      <c r="CL97" s="24" t="s">
        <v>1</v>
      </c>
    </row>
    <row r="98" spans="1:90" s="3" customFormat="1" ht="16.5" customHeight="1" x14ac:dyDescent="0.2">
      <c r="A98" s="71" t="s">
        <v>82</v>
      </c>
      <c r="B98" s="45"/>
      <c r="C98" s="9"/>
      <c r="D98" s="9"/>
      <c r="E98" s="341" t="s">
        <v>96</v>
      </c>
      <c r="F98" s="341"/>
      <c r="G98" s="341"/>
      <c r="H98" s="341"/>
      <c r="I98" s="341"/>
      <c r="J98" s="9"/>
      <c r="K98" s="331" t="s">
        <v>97</v>
      </c>
      <c r="L98" s="331"/>
      <c r="M98" s="331"/>
      <c r="N98" s="331"/>
      <c r="O98" s="331"/>
      <c r="P98" s="331"/>
      <c r="Q98" s="331"/>
      <c r="R98" s="331"/>
      <c r="S98" s="331"/>
      <c r="T98" s="331"/>
      <c r="U98" s="331"/>
      <c r="V98" s="331"/>
      <c r="W98" s="331"/>
      <c r="X98" s="331"/>
      <c r="Y98" s="331"/>
      <c r="Z98" s="331"/>
      <c r="AA98" s="331"/>
      <c r="AB98" s="331"/>
      <c r="AC98" s="331"/>
      <c r="AD98" s="331"/>
      <c r="AE98" s="331"/>
      <c r="AF98" s="331"/>
      <c r="AG98" s="315">
        <f>'02 - NS'!J32</f>
        <v>0</v>
      </c>
      <c r="AH98" s="316"/>
      <c r="AI98" s="316"/>
      <c r="AJ98" s="316"/>
      <c r="AK98" s="316"/>
      <c r="AL98" s="316"/>
      <c r="AM98" s="316"/>
      <c r="AN98" s="313">
        <f t="shared" si="0"/>
        <v>0</v>
      </c>
      <c r="AO98" s="314"/>
      <c r="AP98" s="314"/>
      <c r="AQ98" s="81" t="s">
        <v>94</v>
      </c>
      <c r="AR98" s="45"/>
      <c r="AS98" s="82">
        <v>0</v>
      </c>
      <c r="AT98" s="83">
        <f t="shared" si="1"/>
        <v>0</v>
      </c>
      <c r="AU98" s="84">
        <f>'02 - NS'!P143</f>
        <v>11286.461393000001</v>
      </c>
      <c r="AV98" s="83">
        <f>'02 - NS'!J35</f>
        <v>0</v>
      </c>
      <c r="AW98" s="83">
        <f>'02 - NS'!J36</f>
        <v>0</v>
      </c>
      <c r="AX98" s="83">
        <f>'02 - NS'!J37</f>
        <v>0</v>
      </c>
      <c r="AY98" s="83">
        <f>'02 - NS'!J38</f>
        <v>0</v>
      </c>
      <c r="AZ98" s="83">
        <f>'02 - NS'!F35</f>
        <v>0</v>
      </c>
      <c r="BA98" s="83">
        <f>'02 - NS'!F36</f>
        <v>0</v>
      </c>
      <c r="BB98" s="83">
        <f>'02 - NS'!F37</f>
        <v>0</v>
      </c>
      <c r="BC98" s="83">
        <f>'02 - NS'!F38</f>
        <v>0</v>
      </c>
      <c r="BD98" s="85">
        <f>'02 - NS'!F39</f>
        <v>0</v>
      </c>
      <c r="BT98" s="24" t="s">
        <v>88</v>
      </c>
      <c r="BV98" s="24" t="s">
        <v>80</v>
      </c>
      <c r="BW98" s="24" t="s">
        <v>98</v>
      </c>
      <c r="BX98" s="24" t="s">
        <v>91</v>
      </c>
      <c r="CL98" s="24" t="s">
        <v>1</v>
      </c>
    </row>
    <row r="99" spans="1:90" s="3" customFormat="1" ht="16.5" customHeight="1" x14ac:dyDescent="0.2">
      <c r="A99" s="71" t="s">
        <v>82</v>
      </c>
      <c r="B99" s="45"/>
      <c r="C99" s="9"/>
      <c r="D99" s="9"/>
      <c r="E99" s="341" t="s">
        <v>99</v>
      </c>
      <c r="F99" s="341"/>
      <c r="G99" s="341"/>
      <c r="H99" s="341"/>
      <c r="I99" s="341"/>
      <c r="J99" s="9"/>
      <c r="K99" s="331" t="s">
        <v>100</v>
      </c>
      <c r="L99" s="331"/>
      <c r="M99" s="331"/>
      <c r="N99" s="331"/>
      <c r="O99" s="331"/>
      <c r="P99" s="331"/>
      <c r="Q99" s="331"/>
      <c r="R99" s="331"/>
      <c r="S99" s="331"/>
      <c r="T99" s="331"/>
      <c r="U99" s="331"/>
      <c r="V99" s="331"/>
      <c r="W99" s="331"/>
      <c r="X99" s="331"/>
      <c r="Y99" s="331"/>
      <c r="Z99" s="331"/>
      <c r="AA99" s="331"/>
      <c r="AB99" s="331"/>
      <c r="AC99" s="331"/>
      <c r="AD99" s="331"/>
      <c r="AE99" s="331"/>
      <c r="AF99" s="331"/>
      <c r="AG99" s="315">
        <f>'03 - ZTI'!J32</f>
        <v>0</v>
      </c>
      <c r="AH99" s="316"/>
      <c r="AI99" s="316"/>
      <c r="AJ99" s="316"/>
      <c r="AK99" s="316"/>
      <c r="AL99" s="316"/>
      <c r="AM99" s="316"/>
      <c r="AN99" s="313">
        <f t="shared" si="0"/>
        <v>0</v>
      </c>
      <c r="AO99" s="314"/>
      <c r="AP99" s="314"/>
      <c r="AQ99" s="81" t="s">
        <v>94</v>
      </c>
      <c r="AR99" s="45"/>
      <c r="AS99" s="82">
        <v>0</v>
      </c>
      <c r="AT99" s="83">
        <f t="shared" si="1"/>
        <v>0</v>
      </c>
      <c r="AU99" s="84">
        <f>'03 - ZTI'!P120</f>
        <v>0</v>
      </c>
      <c r="AV99" s="83">
        <f>'03 - ZTI'!J35</f>
        <v>0</v>
      </c>
      <c r="AW99" s="83">
        <f>'03 - ZTI'!J36</f>
        <v>0</v>
      </c>
      <c r="AX99" s="83">
        <f>'03 - ZTI'!J37</f>
        <v>0</v>
      </c>
      <c r="AY99" s="83">
        <f>'03 - ZTI'!J38</f>
        <v>0</v>
      </c>
      <c r="AZ99" s="83">
        <f>'03 - ZTI'!F35</f>
        <v>0</v>
      </c>
      <c r="BA99" s="83">
        <f>'03 - ZTI'!F36</f>
        <v>0</v>
      </c>
      <c r="BB99" s="83">
        <f>'03 - ZTI'!F37</f>
        <v>0</v>
      </c>
      <c r="BC99" s="83">
        <f>'03 - ZTI'!F38</f>
        <v>0</v>
      </c>
      <c r="BD99" s="85">
        <f>'03 - ZTI'!F39</f>
        <v>0</v>
      </c>
      <c r="BT99" s="24" t="s">
        <v>88</v>
      </c>
      <c r="BV99" s="24" t="s">
        <v>80</v>
      </c>
      <c r="BW99" s="24" t="s">
        <v>101</v>
      </c>
      <c r="BX99" s="24" t="s">
        <v>91</v>
      </c>
      <c r="CL99" s="24" t="s">
        <v>1</v>
      </c>
    </row>
    <row r="100" spans="1:90" s="3" customFormat="1" ht="16.5" customHeight="1" x14ac:dyDescent="0.2">
      <c r="A100" s="71" t="s">
        <v>82</v>
      </c>
      <c r="B100" s="45"/>
      <c r="C100" s="9"/>
      <c r="D100" s="9"/>
      <c r="E100" s="341" t="s">
        <v>102</v>
      </c>
      <c r="F100" s="341"/>
      <c r="G100" s="341"/>
      <c r="H100" s="341"/>
      <c r="I100" s="341"/>
      <c r="J100" s="9"/>
      <c r="K100" s="331" t="s">
        <v>103</v>
      </c>
      <c r="L100" s="331"/>
      <c r="M100" s="331"/>
      <c r="N100" s="331"/>
      <c r="O100" s="331"/>
      <c r="P100" s="331"/>
      <c r="Q100" s="331"/>
      <c r="R100" s="331"/>
      <c r="S100" s="331"/>
      <c r="T100" s="331"/>
      <c r="U100" s="331"/>
      <c r="V100" s="331"/>
      <c r="W100" s="331"/>
      <c r="X100" s="331"/>
      <c r="Y100" s="331"/>
      <c r="Z100" s="331"/>
      <c r="AA100" s="331"/>
      <c r="AB100" s="331"/>
      <c r="AC100" s="331"/>
      <c r="AD100" s="331"/>
      <c r="AE100" s="331"/>
      <c r="AF100" s="331"/>
      <c r="AG100" s="315">
        <f>'04 - ÚT'!J32</f>
        <v>0</v>
      </c>
      <c r="AH100" s="316"/>
      <c r="AI100" s="316"/>
      <c r="AJ100" s="316"/>
      <c r="AK100" s="316"/>
      <c r="AL100" s="316"/>
      <c r="AM100" s="316"/>
      <c r="AN100" s="313">
        <f t="shared" si="0"/>
        <v>0</v>
      </c>
      <c r="AO100" s="314"/>
      <c r="AP100" s="314"/>
      <c r="AQ100" s="81" t="s">
        <v>94</v>
      </c>
      <c r="AR100" s="45"/>
      <c r="AS100" s="82">
        <v>0</v>
      </c>
      <c r="AT100" s="83">
        <f t="shared" si="1"/>
        <v>0</v>
      </c>
      <c r="AU100" s="84">
        <f>'04 - ÚT'!P120</f>
        <v>0</v>
      </c>
      <c r="AV100" s="83">
        <f>'04 - ÚT'!J35</f>
        <v>0</v>
      </c>
      <c r="AW100" s="83">
        <f>'04 - ÚT'!J36</f>
        <v>0</v>
      </c>
      <c r="AX100" s="83">
        <f>'04 - ÚT'!J37</f>
        <v>0</v>
      </c>
      <c r="AY100" s="83">
        <f>'04 - ÚT'!J38</f>
        <v>0</v>
      </c>
      <c r="AZ100" s="83">
        <f>'04 - ÚT'!F35</f>
        <v>0</v>
      </c>
      <c r="BA100" s="83">
        <f>'04 - ÚT'!F36</f>
        <v>0</v>
      </c>
      <c r="BB100" s="83">
        <f>'04 - ÚT'!F37</f>
        <v>0</v>
      </c>
      <c r="BC100" s="83">
        <f>'04 - ÚT'!F38</f>
        <v>0</v>
      </c>
      <c r="BD100" s="85">
        <f>'04 - ÚT'!F39</f>
        <v>0</v>
      </c>
      <c r="BT100" s="24" t="s">
        <v>88</v>
      </c>
      <c r="BV100" s="24" t="s">
        <v>80</v>
      </c>
      <c r="BW100" s="24" t="s">
        <v>104</v>
      </c>
      <c r="BX100" s="24" t="s">
        <v>91</v>
      </c>
      <c r="CL100" s="24" t="s">
        <v>1</v>
      </c>
    </row>
    <row r="101" spans="1:90" s="3" customFormat="1" ht="16.5" customHeight="1" x14ac:dyDescent="0.2">
      <c r="A101" s="71" t="s">
        <v>82</v>
      </c>
      <c r="B101" s="45"/>
      <c r="C101" s="9"/>
      <c r="D101" s="9"/>
      <c r="E101" s="341" t="s">
        <v>105</v>
      </c>
      <c r="F101" s="341"/>
      <c r="G101" s="341"/>
      <c r="H101" s="341"/>
      <c r="I101" s="341"/>
      <c r="J101" s="9"/>
      <c r="K101" s="331" t="s">
        <v>106</v>
      </c>
      <c r="L101" s="331"/>
      <c r="M101" s="331"/>
      <c r="N101" s="331"/>
      <c r="O101" s="331"/>
      <c r="P101" s="331"/>
      <c r="Q101" s="331"/>
      <c r="R101" s="331"/>
      <c r="S101" s="331"/>
      <c r="T101" s="331"/>
      <c r="U101" s="331"/>
      <c r="V101" s="331"/>
      <c r="W101" s="331"/>
      <c r="X101" s="331"/>
      <c r="Y101" s="331"/>
      <c r="Z101" s="331"/>
      <c r="AA101" s="331"/>
      <c r="AB101" s="331"/>
      <c r="AC101" s="331"/>
      <c r="AD101" s="331"/>
      <c r="AE101" s="331"/>
      <c r="AF101" s="331"/>
      <c r="AG101" s="315">
        <f>'05 - VZT'!J32</f>
        <v>0</v>
      </c>
      <c r="AH101" s="316"/>
      <c r="AI101" s="316"/>
      <c r="AJ101" s="316"/>
      <c r="AK101" s="316"/>
      <c r="AL101" s="316"/>
      <c r="AM101" s="316"/>
      <c r="AN101" s="313">
        <f t="shared" si="0"/>
        <v>0</v>
      </c>
      <c r="AO101" s="314"/>
      <c r="AP101" s="314"/>
      <c r="AQ101" s="81" t="s">
        <v>94</v>
      </c>
      <c r="AR101" s="45"/>
      <c r="AS101" s="82">
        <v>0</v>
      </c>
      <c r="AT101" s="83">
        <f t="shared" si="1"/>
        <v>0</v>
      </c>
      <c r="AU101" s="84">
        <f>'05 - VZT'!P120</f>
        <v>0</v>
      </c>
      <c r="AV101" s="83">
        <f>'05 - VZT'!J35</f>
        <v>0</v>
      </c>
      <c r="AW101" s="83">
        <f>'05 - VZT'!J36</f>
        <v>0</v>
      </c>
      <c r="AX101" s="83">
        <f>'05 - VZT'!J37</f>
        <v>0</v>
      </c>
      <c r="AY101" s="83">
        <f>'05 - VZT'!J38</f>
        <v>0</v>
      </c>
      <c r="AZ101" s="83">
        <f>'05 - VZT'!F35</f>
        <v>0</v>
      </c>
      <c r="BA101" s="83">
        <f>'05 - VZT'!F36</f>
        <v>0</v>
      </c>
      <c r="BB101" s="83">
        <f>'05 - VZT'!F37</f>
        <v>0</v>
      </c>
      <c r="BC101" s="83">
        <f>'05 - VZT'!F38</f>
        <v>0</v>
      </c>
      <c r="BD101" s="85">
        <f>'05 - VZT'!F39</f>
        <v>0</v>
      </c>
      <c r="BT101" s="24" t="s">
        <v>88</v>
      </c>
      <c r="BV101" s="24" t="s">
        <v>80</v>
      </c>
      <c r="BW101" s="24" t="s">
        <v>107</v>
      </c>
      <c r="BX101" s="24" t="s">
        <v>91</v>
      </c>
      <c r="CL101" s="24" t="s">
        <v>1</v>
      </c>
    </row>
    <row r="102" spans="1:90" s="3" customFormat="1" ht="16.5" customHeight="1" x14ac:dyDescent="0.2">
      <c r="B102" s="45"/>
      <c r="C102" s="9"/>
      <c r="D102" s="9"/>
      <c r="E102" s="341" t="s">
        <v>108</v>
      </c>
      <c r="F102" s="341"/>
      <c r="G102" s="341"/>
      <c r="H102" s="341"/>
      <c r="I102" s="341"/>
      <c r="J102" s="9"/>
      <c r="K102" s="331" t="s">
        <v>109</v>
      </c>
      <c r="L102" s="331"/>
      <c r="M102" s="331"/>
      <c r="N102" s="331"/>
      <c r="O102" s="331"/>
      <c r="P102" s="331"/>
      <c r="Q102" s="331"/>
      <c r="R102" s="331"/>
      <c r="S102" s="331"/>
      <c r="T102" s="331"/>
      <c r="U102" s="331"/>
      <c r="V102" s="331"/>
      <c r="W102" s="331"/>
      <c r="X102" s="331"/>
      <c r="Y102" s="331"/>
      <c r="Z102" s="331"/>
      <c r="AA102" s="331"/>
      <c r="AB102" s="331"/>
      <c r="AC102" s="331"/>
      <c r="AD102" s="331"/>
      <c r="AE102" s="331"/>
      <c r="AF102" s="331"/>
      <c r="AG102" s="317">
        <f>ROUND(SUM(AG103:AG104),2)</f>
        <v>0</v>
      </c>
      <c r="AH102" s="316"/>
      <c r="AI102" s="316"/>
      <c r="AJ102" s="316"/>
      <c r="AK102" s="316"/>
      <c r="AL102" s="316"/>
      <c r="AM102" s="316"/>
      <c r="AN102" s="313">
        <f t="shared" si="0"/>
        <v>0</v>
      </c>
      <c r="AO102" s="314"/>
      <c r="AP102" s="314"/>
      <c r="AQ102" s="81" t="s">
        <v>94</v>
      </c>
      <c r="AR102" s="45"/>
      <c r="AS102" s="82">
        <f>ROUND(SUM(AS103:AS104),2)</f>
        <v>0</v>
      </c>
      <c r="AT102" s="83">
        <f t="shared" si="1"/>
        <v>0</v>
      </c>
      <c r="AU102" s="84">
        <f>ROUND(SUM(AU103:AU104),5)</f>
        <v>0</v>
      </c>
      <c r="AV102" s="83">
        <f>ROUND(AZ102*L29,2)</f>
        <v>0</v>
      </c>
      <c r="AW102" s="83">
        <f>ROUND(BA102*L30,2)</f>
        <v>0</v>
      </c>
      <c r="AX102" s="83">
        <f>ROUND(BB102*L29,2)</f>
        <v>0</v>
      </c>
      <c r="AY102" s="83">
        <f>ROUND(BC102*L30,2)</f>
        <v>0</v>
      </c>
      <c r="AZ102" s="83">
        <f>ROUND(SUM(AZ103:AZ104),2)</f>
        <v>0</v>
      </c>
      <c r="BA102" s="83">
        <f>ROUND(SUM(BA103:BA104),2)</f>
        <v>0</v>
      </c>
      <c r="BB102" s="83">
        <f>ROUND(SUM(BB103:BB104),2)</f>
        <v>0</v>
      </c>
      <c r="BC102" s="83">
        <f>ROUND(SUM(BC103:BC104),2)</f>
        <v>0</v>
      </c>
      <c r="BD102" s="85">
        <f>ROUND(SUM(BD103:BD104),2)</f>
        <v>0</v>
      </c>
      <c r="BS102" s="24" t="s">
        <v>77</v>
      </c>
      <c r="BT102" s="24" t="s">
        <v>88</v>
      </c>
      <c r="BU102" s="24" t="s">
        <v>79</v>
      </c>
      <c r="BV102" s="24" t="s">
        <v>80</v>
      </c>
      <c r="BW102" s="24" t="s">
        <v>110</v>
      </c>
      <c r="BX102" s="24" t="s">
        <v>91</v>
      </c>
      <c r="CL102" s="24" t="s">
        <v>1</v>
      </c>
    </row>
    <row r="103" spans="1:90" s="3" customFormat="1" ht="16.5" customHeight="1" x14ac:dyDescent="0.2">
      <c r="A103" s="71" t="s">
        <v>82</v>
      </c>
      <c r="B103" s="45"/>
      <c r="C103" s="9"/>
      <c r="D103" s="9"/>
      <c r="E103" s="9"/>
      <c r="F103" s="341" t="s">
        <v>111</v>
      </c>
      <c r="G103" s="341"/>
      <c r="H103" s="341"/>
      <c r="I103" s="341"/>
      <c r="J103" s="341"/>
      <c r="K103" s="178"/>
      <c r="L103" s="331" t="s">
        <v>112</v>
      </c>
      <c r="M103" s="331"/>
      <c r="N103" s="331"/>
      <c r="O103" s="331"/>
      <c r="P103" s="331"/>
      <c r="Q103" s="331"/>
      <c r="R103" s="331"/>
      <c r="S103" s="331"/>
      <c r="T103" s="331"/>
      <c r="U103" s="331"/>
      <c r="V103" s="331"/>
      <c r="W103" s="331"/>
      <c r="X103" s="331"/>
      <c r="Y103" s="331"/>
      <c r="Z103" s="331"/>
      <c r="AA103" s="331"/>
      <c r="AB103" s="331"/>
      <c r="AC103" s="331"/>
      <c r="AD103" s="331"/>
      <c r="AE103" s="331"/>
      <c r="AF103" s="331"/>
      <c r="AG103" s="315">
        <f>'06.1 - CHLPS'!J34</f>
        <v>0</v>
      </c>
      <c r="AH103" s="316"/>
      <c r="AI103" s="316"/>
      <c r="AJ103" s="316"/>
      <c r="AK103" s="316"/>
      <c r="AL103" s="316"/>
      <c r="AM103" s="316"/>
      <c r="AN103" s="313">
        <f t="shared" si="0"/>
        <v>0</v>
      </c>
      <c r="AO103" s="314"/>
      <c r="AP103" s="314"/>
      <c r="AQ103" s="81" t="s">
        <v>94</v>
      </c>
      <c r="AR103" s="45"/>
      <c r="AS103" s="82">
        <v>0</v>
      </c>
      <c r="AT103" s="83">
        <f t="shared" si="1"/>
        <v>0</v>
      </c>
      <c r="AU103" s="84">
        <f>'06.1 - CHLPS'!P124</f>
        <v>0</v>
      </c>
      <c r="AV103" s="83">
        <f>'06.1 - CHLPS'!J37</f>
        <v>0</v>
      </c>
      <c r="AW103" s="83">
        <f>'06.1 - CHLPS'!J38</f>
        <v>0</v>
      </c>
      <c r="AX103" s="83">
        <f>'06.1 - CHLPS'!J39</f>
        <v>0</v>
      </c>
      <c r="AY103" s="83">
        <f>'06.1 - CHLPS'!J40</f>
        <v>0</v>
      </c>
      <c r="AZ103" s="83">
        <f>'06.1 - CHLPS'!F37</f>
        <v>0</v>
      </c>
      <c r="BA103" s="83">
        <f>'06.1 - CHLPS'!F38</f>
        <v>0</v>
      </c>
      <c r="BB103" s="83">
        <f>'06.1 - CHLPS'!F39</f>
        <v>0</v>
      </c>
      <c r="BC103" s="83">
        <f>'06.1 - CHLPS'!F40</f>
        <v>0</v>
      </c>
      <c r="BD103" s="85">
        <f>'06.1 - CHLPS'!F41</f>
        <v>0</v>
      </c>
      <c r="BT103" s="24" t="s">
        <v>113</v>
      </c>
      <c r="BV103" s="24" t="s">
        <v>80</v>
      </c>
      <c r="BW103" s="24" t="s">
        <v>114</v>
      </c>
      <c r="BX103" s="24" t="s">
        <v>110</v>
      </c>
      <c r="CL103" s="24" t="s">
        <v>1</v>
      </c>
    </row>
    <row r="104" spans="1:90" s="3" customFormat="1" ht="16.5" customHeight="1" x14ac:dyDescent="0.2">
      <c r="A104" s="71" t="s">
        <v>82</v>
      </c>
      <c r="B104" s="45"/>
      <c r="C104" s="9"/>
      <c r="D104" s="9"/>
      <c r="E104" s="9"/>
      <c r="F104" s="341" t="s">
        <v>115</v>
      </c>
      <c r="G104" s="341"/>
      <c r="H104" s="341"/>
      <c r="I104" s="341"/>
      <c r="J104" s="341"/>
      <c r="K104" s="178"/>
      <c r="L104" s="331" t="s">
        <v>116</v>
      </c>
      <c r="M104" s="331"/>
      <c r="N104" s="331"/>
      <c r="O104" s="331"/>
      <c r="P104" s="331"/>
      <c r="Q104" s="331"/>
      <c r="R104" s="331"/>
      <c r="S104" s="331"/>
      <c r="T104" s="331"/>
      <c r="U104" s="331"/>
      <c r="V104" s="331"/>
      <c r="W104" s="331"/>
      <c r="X104" s="331"/>
      <c r="Y104" s="331"/>
      <c r="Z104" s="331"/>
      <c r="AA104" s="331"/>
      <c r="AB104" s="331"/>
      <c r="AC104" s="331"/>
      <c r="AD104" s="331"/>
      <c r="AE104" s="331"/>
      <c r="AF104" s="331"/>
      <c r="AG104" s="315">
        <f>'06.2 - CHLR'!J34</f>
        <v>0</v>
      </c>
      <c r="AH104" s="316"/>
      <c r="AI104" s="316"/>
      <c r="AJ104" s="316"/>
      <c r="AK104" s="316"/>
      <c r="AL104" s="316"/>
      <c r="AM104" s="316"/>
      <c r="AN104" s="313">
        <f t="shared" si="0"/>
        <v>0</v>
      </c>
      <c r="AO104" s="314"/>
      <c r="AP104" s="314"/>
      <c r="AQ104" s="81" t="s">
        <v>94</v>
      </c>
      <c r="AR104" s="45"/>
      <c r="AS104" s="82">
        <v>0</v>
      </c>
      <c r="AT104" s="83">
        <f t="shared" si="1"/>
        <v>0</v>
      </c>
      <c r="AU104" s="84">
        <f>'06.2 - CHLR'!P124</f>
        <v>0</v>
      </c>
      <c r="AV104" s="83">
        <f>'06.2 - CHLR'!J37</f>
        <v>0</v>
      </c>
      <c r="AW104" s="83">
        <f>'06.2 - CHLR'!J38</f>
        <v>0</v>
      </c>
      <c r="AX104" s="83">
        <f>'06.2 - CHLR'!J39</f>
        <v>0</v>
      </c>
      <c r="AY104" s="83">
        <f>'06.2 - CHLR'!J40</f>
        <v>0</v>
      </c>
      <c r="AZ104" s="83">
        <f>'06.2 - CHLR'!F37</f>
        <v>0</v>
      </c>
      <c r="BA104" s="83">
        <f>'06.2 - CHLR'!F38</f>
        <v>0</v>
      </c>
      <c r="BB104" s="83">
        <f>'06.2 - CHLR'!F39</f>
        <v>0</v>
      </c>
      <c r="BC104" s="83">
        <f>'06.2 - CHLR'!F40</f>
        <v>0</v>
      </c>
      <c r="BD104" s="85">
        <f>'06.2 - CHLR'!F41</f>
        <v>0</v>
      </c>
      <c r="BT104" s="24" t="s">
        <v>113</v>
      </c>
      <c r="BV104" s="24" t="s">
        <v>80</v>
      </c>
      <c r="BW104" s="24" t="s">
        <v>117</v>
      </c>
      <c r="BX104" s="24" t="s">
        <v>110</v>
      </c>
      <c r="CL104" s="24" t="s">
        <v>1</v>
      </c>
    </row>
    <row r="105" spans="1:90" s="3" customFormat="1" ht="16.5" customHeight="1" x14ac:dyDescent="0.2">
      <c r="A105" s="71" t="s">
        <v>82</v>
      </c>
      <c r="B105" s="45"/>
      <c r="C105" s="9"/>
      <c r="D105" s="9"/>
      <c r="E105" s="341" t="s">
        <v>118</v>
      </c>
      <c r="F105" s="341"/>
      <c r="G105" s="341"/>
      <c r="H105" s="341"/>
      <c r="I105" s="341"/>
      <c r="J105" s="9"/>
      <c r="K105" s="331" t="s">
        <v>119</v>
      </c>
      <c r="L105" s="331"/>
      <c r="M105" s="331"/>
      <c r="N105" s="331"/>
      <c r="O105" s="331"/>
      <c r="P105" s="331"/>
      <c r="Q105" s="331"/>
      <c r="R105" s="331"/>
      <c r="S105" s="331"/>
      <c r="T105" s="331"/>
      <c r="U105" s="331"/>
      <c r="V105" s="331"/>
      <c r="W105" s="331"/>
      <c r="X105" s="331"/>
      <c r="Y105" s="331"/>
      <c r="Z105" s="331"/>
      <c r="AA105" s="331"/>
      <c r="AB105" s="331"/>
      <c r="AC105" s="331"/>
      <c r="AD105" s="331"/>
      <c r="AE105" s="331"/>
      <c r="AF105" s="331"/>
      <c r="AG105" s="315">
        <f>'07 - ELI'!J32</f>
        <v>0</v>
      </c>
      <c r="AH105" s="316"/>
      <c r="AI105" s="316"/>
      <c r="AJ105" s="316"/>
      <c r="AK105" s="316"/>
      <c r="AL105" s="316"/>
      <c r="AM105" s="316"/>
      <c r="AN105" s="313">
        <f t="shared" si="0"/>
        <v>0</v>
      </c>
      <c r="AO105" s="314"/>
      <c r="AP105" s="314"/>
      <c r="AQ105" s="81" t="s">
        <v>94</v>
      </c>
      <c r="AR105" s="45"/>
      <c r="AS105" s="82">
        <v>0</v>
      </c>
      <c r="AT105" s="83">
        <f t="shared" si="1"/>
        <v>0</v>
      </c>
      <c r="AU105" s="84">
        <f>'07 - ELI'!P120</f>
        <v>0</v>
      </c>
      <c r="AV105" s="83">
        <f>'07 - ELI'!J35</f>
        <v>0</v>
      </c>
      <c r="AW105" s="83">
        <f>'07 - ELI'!J36</f>
        <v>0</v>
      </c>
      <c r="AX105" s="83">
        <f>'07 - ELI'!J37</f>
        <v>0</v>
      </c>
      <c r="AY105" s="83">
        <f>'07 - ELI'!J38</f>
        <v>0</v>
      </c>
      <c r="AZ105" s="83">
        <f>'07 - ELI'!F35</f>
        <v>0</v>
      </c>
      <c r="BA105" s="83">
        <f>'07 - ELI'!F36</f>
        <v>0</v>
      </c>
      <c r="BB105" s="83">
        <f>'07 - ELI'!F37</f>
        <v>0</v>
      </c>
      <c r="BC105" s="83">
        <f>'07 - ELI'!F38</f>
        <v>0</v>
      </c>
      <c r="BD105" s="85">
        <f>'07 - ELI'!F39</f>
        <v>0</v>
      </c>
      <c r="BT105" s="24" t="s">
        <v>88</v>
      </c>
      <c r="BV105" s="24" t="s">
        <v>80</v>
      </c>
      <c r="BW105" s="24" t="s">
        <v>120</v>
      </c>
      <c r="BX105" s="24" t="s">
        <v>91</v>
      </c>
      <c r="CL105" s="24" t="s">
        <v>1</v>
      </c>
    </row>
    <row r="106" spans="1:90" s="3" customFormat="1" ht="23.25" customHeight="1" x14ac:dyDescent="0.2">
      <c r="B106" s="45"/>
      <c r="C106" s="9"/>
      <c r="D106" s="9"/>
      <c r="E106" s="341" t="s">
        <v>121</v>
      </c>
      <c r="F106" s="341"/>
      <c r="G106" s="341"/>
      <c r="H106" s="341"/>
      <c r="I106" s="341"/>
      <c r="J106" s="9"/>
      <c r="K106" s="331" t="s">
        <v>122</v>
      </c>
      <c r="L106" s="331"/>
      <c r="M106" s="331"/>
      <c r="N106" s="331"/>
      <c r="O106" s="331"/>
      <c r="P106" s="331"/>
      <c r="Q106" s="331"/>
      <c r="R106" s="331"/>
      <c r="S106" s="331"/>
      <c r="T106" s="331"/>
      <c r="U106" s="331"/>
      <c r="V106" s="331"/>
      <c r="W106" s="331"/>
      <c r="X106" s="331"/>
      <c r="Y106" s="331"/>
      <c r="Z106" s="331"/>
      <c r="AA106" s="331"/>
      <c r="AB106" s="331"/>
      <c r="AC106" s="331"/>
      <c r="AD106" s="331"/>
      <c r="AE106" s="331"/>
      <c r="AF106" s="331"/>
      <c r="AG106" s="317">
        <f>ROUND(SUM(AG107:AG110),2)</f>
        <v>0</v>
      </c>
      <c r="AH106" s="316"/>
      <c r="AI106" s="316"/>
      <c r="AJ106" s="316"/>
      <c r="AK106" s="316"/>
      <c r="AL106" s="316"/>
      <c r="AM106" s="316"/>
      <c r="AN106" s="313">
        <f t="shared" si="0"/>
        <v>0</v>
      </c>
      <c r="AO106" s="314"/>
      <c r="AP106" s="314"/>
      <c r="AQ106" s="81" t="s">
        <v>94</v>
      </c>
      <c r="AR106" s="45"/>
      <c r="AS106" s="82"/>
      <c r="AT106" s="83"/>
      <c r="AU106" s="84"/>
      <c r="AV106" s="83"/>
      <c r="AW106" s="83"/>
      <c r="AX106" s="83"/>
      <c r="AY106" s="83"/>
      <c r="AZ106" s="83"/>
      <c r="BA106" s="83"/>
      <c r="BB106" s="83"/>
      <c r="BC106" s="83"/>
      <c r="BD106" s="85"/>
      <c r="BS106" s="24" t="s">
        <v>77</v>
      </c>
      <c r="BT106" s="24" t="s">
        <v>88</v>
      </c>
      <c r="BU106" s="24" t="s">
        <v>79</v>
      </c>
      <c r="BV106" s="24" t="s">
        <v>80</v>
      </c>
      <c r="BW106" s="24" t="s">
        <v>123</v>
      </c>
      <c r="BX106" s="24" t="s">
        <v>91</v>
      </c>
      <c r="CL106" s="24" t="s">
        <v>1</v>
      </c>
    </row>
    <row r="107" spans="1:90" s="3" customFormat="1" ht="16.5" customHeight="1" x14ac:dyDescent="0.2">
      <c r="A107" s="71" t="s">
        <v>82</v>
      </c>
      <c r="B107" s="45"/>
      <c r="C107" s="9"/>
      <c r="D107" s="9"/>
      <c r="E107" s="9"/>
      <c r="F107" s="341" t="s">
        <v>124</v>
      </c>
      <c r="G107" s="341"/>
      <c r="H107" s="341"/>
      <c r="I107" s="341"/>
      <c r="J107" s="341"/>
      <c r="K107" s="178"/>
      <c r="L107" s="331" t="s">
        <v>125</v>
      </c>
      <c r="M107" s="331"/>
      <c r="N107" s="331"/>
      <c r="O107" s="331"/>
      <c r="P107" s="331"/>
      <c r="Q107" s="331"/>
      <c r="R107" s="331"/>
      <c r="S107" s="331"/>
      <c r="T107" s="331"/>
      <c r="U107" s="331"/>
      <c r="V107" s="331"/>
      <c r="W107" s="331"/>
      <c r="X107" s="331"/>
      <c r="Y107" s="331"/>
      <c r="Z107" s="331"/>
      <c r="AA107" s="331"/>
      <c r="AB107" s="331"/>
      <c r="AC107" s="331"/>
      <c r="AD107" s="331"/>
      <c r="AE107" s="331"/>
      <c r="AF107" s="331"/>
      <c r="AG107" s="315">
        <f>'08.1 - EZS'!J34</f>
        <v>0</v>
      </c>
      <c r="AH107" s="316"/>
      <c r="AI107" s="316"/>
      <c r="AJ107" s="316"/>
      <c r="AK107" s="316"/>
      <c r="AL107" s="316"/>
      <c r="AM107" s="316"/>
      <c r="AN107" s="313">
        <f t="shared" si="0"/>
        <v>0</v>
      </c>
      <c r="AO107" s="314"/>
      <c r="AP107" s="314"/>
      <c r="AQ107" s="81" t="s">
        <v>94</v>
      </c>
      <c r="AR107" s="45"/>
      <c r="AS107" s="82"/>
      <c r="AT107" s="83"/>
      <c r="AU107" s="84"/>
      <c r="AV107" s="83"/>
      <c r="AW107" s="83"/>
      <c r="AX107" s="83"/>
      <c r="AY107" s="83"/>
      <c r="AZ107" s="83"/>
      <c r="BA107" s="83"/>
      <c r="BB107" s="83"/>
      <c r="BC107" s="83"/>
      <c r="BD107" s="85"/>
      <c r="BT107" s="24" t="s">
        <v>113</v>
      </c>
      <c r="BV107" s="24" t="s">
        <v>80</v>
      </c>
      <c r="BW107" s="24" t="s">
        <v>126</v>
      </c>
      <c r="BX107" s="24" t="s">
        <v>123</v>
      </c>
      <c r="CL107" s="24" t="s">
        <v>1</v>
      </c>
    </row>
    <row r="108" spans="1:90" s="3" customFormat="1" ht="16.5" customHeight="1" x14ac:dyDescent="0.2">
      <c r="A108" s="71" t="s">
        <v>82</v>
      </c>
      <c r="B108" s="45"/>
      <c r="C108" s="9"/>
      <c r="D108" s="9"/>
      <c r="E108" s="9"/>
      <c r="F108" s="341" t="s">
        <v>127</v>
      </c>
      <c r="G108" s="341"/>
      <c r="H108" s="341"/>
      <c r="I108" s="341"/>
      <c r="J108" s="341"/>
      <c r="K108" s="178"/>
      <c r="L108" s="331" t="s">
        <v>128</v>
      </c>
      <c r="M108" s="331"/>
      <c r="N108" s="331"/>
      <c r="O108" s="331"/>
      <c r="P108" s="331"/>
      <c r="Q108" s="331"/>
      <c r="R108" s="331"/>
      <c r="S108" s="331"/>
      <c r="T108" s="331"/>
      <c r="U108" s="331"/>
      <c r="V108" s="331"/>
      <c r="W108" s="331"/>
      <c r="X108" s="331"/>
      <c r="Y108" s="331"/>
      <c r="Z108" s="331"/>
      <c r="AA108" s="331"/>
      <c r="AB108" s="331"/>
      <c r="AC108" s="331"/>
      <c r="AD108" s="331"/>
      <c r="AE108" s="331"/>
      <c r="AF108" s="331"/>
      <c r="AG108" s="315">
        <f>'08.2 - MR'!J34</f>
        <v>0</v>
      </c>
      <c r="AH108" s="316"/>
      <c r="AI108" s="316"/>
      <c r="AJ108" s="316"/>
      <c r="AK108" s="316"/>
      <c r="AL108" s="316"/>
      <c r="AM108" s="316"/>
      <c r="AN108" s="313">
        <f t="shared" si="0"/>
        <v>0</v>
      </c>
      <c r="AO108" s="314"/>
      <c r="AP108" s="314"/>
      <c r="AQ108" s="81" t="s">
        <v>94</v>
      </c>
      <c r="AR108" s="45"/>
      <c r="AS108" s="82"/>
      <c r="AT108" s="83"/>
      <c r="AU108" s="84"/>
      <c r="AV108" s="83"/>
      <c r="AW108" s="83"/>
      <c r="AX108" s="83"/>
      <c r="AY108" s="83"/>
      <c r="AZ108" s="83"/>
      <c r="BA108" s="83"/>
      <c r="BB108" s="83"/>
      <c r="BC108" s="83"/>
      <c r="BD108" s="85"/>
      <c r="BE108" s="176"/>
      <c r="BT108" s="24" t="s">
        <v>113</v>
      </c>
      <c r="BV108" s="24" t="s">
        <v>80</v>
      </c>
      <c r="BW108" s="24" t="s">
        <v>129</v>
      </c>
      <c r="BX108" s="24" t="s">
        <v>123</v>
      </c>
      <c r="CL108" s="24" t="s">
        <v>1</v>
      </c>
    </row>
    <row r="109" spans="1:90" s="3" customFormat="1" ht="16.5" customHeight="1" x14ac:dyDescent="0.2">
      <c r="A109" s="71" t="s">
        <v>82</v>
      </c>
      <c r="B109" s="45"/>
      <c r="C109" s="9"/>
      <c r="D109" s="9"/>
      <c r="E109" s="9"/>
      <c r="F109" s="341" t="s">
        <v>130</v>
      </c>
      <c r="G109" s="341"/>
      <c r="H109" s="341"/>
      <c r="I109" s="341"/>
      <c r="J109" s="341"/>
      <c r="K109" s="178"/>
      <c r="L109" s="331" t="s">
        <v>131</v>
      </c>
      <c r="M109" s="331"/>
      <c r="N109" s="331"/>
      <c r="O109" s="331"/>
      <c r="P109" s="331"/>
      <c r="Q109" s="331"/>
      <c r="R109" s="331"/>
      <c r="S109" s="331"/>
      <c r="T109" s="331"/>
      <c r="U109" s="331"/>
      <c r="V109" s="331"/>
      <c r="W109" s="331"/>
      <c r="X109" s="331"/>
      <c r="Y109" s="331"/>
      <c r="Z109" s="331"/>
      <c r="AA109" s="331"/>
      <c r="AB109" s="331"/>
      <c r="AC109" s="331"/>
      <c r="AD109" s="331"/>
      <c r="AE109" s="331"/>
      <c r="AF109" s="331"/>
      <c r="AG109" s="315">
        <f>'08.3 - EPS'!J34</f>
        <v>0</v>
      </c>
      <c r="AH109" s="316"/>
      <c r="AI109" s="316"/>
      <c r="AJ109" s="316"/>
      <c r="AK109" s="316"/>
      <c r="AL109" s="316"/>
      <c r="AM109" s="316"/>
      <c r="AN109" s="313">
        <f t="shared" si="0"/>
        <v>0</v>
      </c>
      <c r="AO109" s="314"/>
      <c r="AP109" s="314"/>
      <c r="AQ109" s="81" t="s">
        <v>94</v>
      </c>
      <c r="AR109" s="45"/>
      <c r="AS109" s="82"/>
      <c r="AT109" s="83"/>
      <c r="AU109" s="84"/>
      <c r="AV109" s="83"/>
      <c r="AW109" s="83"/>
      <c r="AX109" s="83"/>
      <c r="AY109" s="83"/>
      <c r="AZ109" s="83"/>
      <c r="BA109" s="83"/>
      <c r="BB109" s="83"/>
      <c r="BC109" s="83"/>
      <c r="BD109" s="85"/>
      <c r="BE109" s="176"/>
      <c r="BT109" s="24" t="s">
        <v>113</v>
      </c>
      <c r="BV109" s="24" t="s">
        <v>80</v>
      </c>
      <c r="BW109" s="24" t="s">
        <v>132</v>
      </c>
      <c r="BX109" s="24" t="s">
        <v>123</v>
      </c>
      <c r="CL109" s="24" t="s">
        <v>1</v>
      </c>
    </row>
    <row r="110" spans="1:90" s="3" customFormat="1" ht="16.5" customHeight="1" x14ac:dyDescent="0.2">
      <c r="A110" s="71" t="s">
        <v>82</v>
      </c>
      <c r="B110" s="45"/>
      <c r="C110" s="9"/>
      <c r="D110" s="9"/>
      <c r="E110" s="9"/>
      <c r="F110" s="341" t="s">
        <v>133</v>
      </c>
      <c r="G110" s="341"/>
      <c r="H110" s="341"/>
      <c r="I110" s="341"/>
      <c r="J110" s="341"/>
      <c r="K110" s="178"/>
      <c r="L110" s="331" t="s">
        <v>134</v>
      </c>
      <c r="M110" s="331"/>
      <c r="N110" s="331"/>
      <c r="O110" s="331"/>
      <c r="P110" s="331"/>
      <c r="Q110" s="331"/>
      <c r="R110" s="331"/>
      <c r="S110" s="331"/>
      <c r="T110" s="331"/>
      <c r="U110" s="331"/>
      <c r="V110" s="331"/>
      <c r="W110" s="331"/>
      <c r="X110" s="331"/>
      <c r="Y110" s="331"/>
      <c r="Z110" s="331"/>
      <c r="AA110" s="331"/>
      <c r="AB110" s="331"/>
      <c r="AC110" s="331"/>
      <c r="AD110" s="331"/>
      <c r="AE110" s="331"/>
      <c r="AF110" s="331"/>
      <c r="AG110" s="315">
        <f>'08.4 - SKS'!J34</f>
        <v>0</v>
      </c>
      <c r="AH110" s="316"/>
      <c r="AI110" s="316"/>
      <c r="AJ110" s="316"/>
      <c r="AK110" s="316"/>
      <c r="AL110" s="316"/>
      <c r="AM110" s="316"/>
      <c r="AN110" s="313">
        <f t="shared" si="0"/>
        <v>0</v>
      </c>
      <c r="AO110" s="314"/>
      <c r="AP110" s="314"/>
      <c r="AQ110" s="81" t="s">
        <v>94</v>
      </c>
      <c r="AR110" s="45"/>
      <c r="AS110" s="82"/>
      <c r="AT110" s="83"/>
      <c r="AU110" s="84"/>
      <c r="AV110" s="83"/>
      <c r="AW110" s="83"/>
      <c r="AX110" s="83"/>
      <c r="AY110" s="83"/>
      <c r="AZ110" s="83"/>
      <c r="BA110" s="83"/>
      <c r="BB110" s="83"/>
      <c r="BC110" s="83"/>
      <c r="BD110" s="85"/>
      <c r="BE110" s="176"/>
      <c r="BT110" s="24" t="s">
        <v>113</v>
      </c>
      <c r="BV110" s="24" t="s">
        <v>80</v>
      </c>
      <c r="BW110" s="24" t="s">
        <v>135</v>
      </c>
      <c r="BX110" s="24" t="s">
        <v>123</v>
      </c>
      <c r="CL110" s="24" t="s">
        <v>1</v>
      </c>
    </row>
    <row r="111" spans="1:90" s="3" customFormat="1" ht="16.5" customHeight="1" x14ac:dyDescent="0.2">
      <c r="A111" s="71" t="s">
        <v>82</v>
      </c>
      <c r="B111" s="45"/>
      <c r="C111" s="9"/>
      <c r="D111" s="9"/>
      <c r="E111" s="341" t="s">
        <v>136</v>
      </c>
      <c r="F111" s="341"/>
      <c r="G111" s="341"/>
      <c r="H111" s="341"/>
      <c r="I111" s="341"/>
      <c r="J111" s="9"/>
      <c r="K111" s="331" t="s">
        <v>137</v>
      </c>
      <c r="L111" s="331"/>
      <c r="M111" s="331"/>
      <c r="N111" s="331"/>
      <c r="O111" s="331"/>
      <c r="P111" s="331"/>
      <c r="Q111" s="331"/>
      <c r="R111" s="331"/>
      <c r="S111" s="331"/>
      <c r="T111" s="331"/>
      <c r="U111" s="331"/>
      <c r="V111" s="331"/>
      <c r="W111" s="331"/>
      <c r="X111" s="331"/>
      <c r="Y111" s="331"/>
      <c r="Z111" s="331"/>
      <c r="AA111" s="331"/>
      <c r="AB111" s="331"/>
      <c r="AC111" s="331"/>
      <c r="AD111" s="331"/>
      <c r="AE111" s="331"/>
      <c r="AF111" s="331"/>
      <c r="AG111" s="315">
        <f>'09 - MaR'!J32</f>
        <v>0</v>
      </c>
      <c r="AH111" s="316"/>
      <c r="AI111" s="316"/>
      <c r="AJ111" s="316"/>
      <c r="AK111" s="316"/>
      <c r="AL111" s="316"/>
      <c r="AM111" s="316"/>
      <c r="AN111" s="313">
        <f t="shared" si="0"/>
        <v>0</v>
      </c>
      <c r="AO111" s="314"/>
      <c r="AP111" s="314"/>
      <c r="AQ111" s="81" t="s">
        <v>94</v>
      </c>
      <c r="AR111" s="45"/>
      <c r="AS111" s="82"/>
      <c r="AT111" s="83"/>
      <c r="AU111" s="84"/>
      <c r="AV111" s="83"/>
      <c r="AW111" s="83"/>
      <c r="AX111" s="83"/>
      <c r="AY111" s="83"/>
      <c r="AZ111" s="83"/>
      <c r="BA111" s="83"/>
      <c r="BB111" s="83"/>
      <c r="BC111" s="83"/>
      <c r="BD111" s="85"/>
      <c r="BT111" s="24" t="s">
        <v>88</v>
      </c>
      <c r="BV111" s="24" t="s">
        <v>80</v>
      </c>
      <c r="BW111" s="24" t="s">
        <v>138</v>
      </c>
      <c r="BX111" s="24" t="s">
        <v>91</v>
      </c>
      <c r="CL111" s="24" t="s">
        <v>1</v>
      </c>
    </row>
    <row r="112" spans="1:90" s="3" customFormat="1" ht="16.5" customHeight="1" x14ac:dyDescent="0.2">
      <c r="A112" s="71" t="s">
        <v>82</v>
      </c>
      <c r="B112" s="45"/>
      <c r="C112" s="9"/>
      <c r="D112" s="9"/>
      <c r="E112" s="341" t="s">
        <v>139</v>
      </c>
      <c r="F112" s="341"/>
      <c r="G112" s="341"/>
      <c r="H112" s="341"/>
      <c r="I112" s="341"/>
      <c r="J112" s="9"/>
      <c r="K112" s="331" t="s">
        <v>140</v>
      </c>
      <c r="L112" s="331"/>
      <c r="M112" s="331"/>
      <c r="N112" s="331"/>
      <c r="O112" s="331"/>
      <c r="P112" s="331"/>
      <c r="Q112" s="331"/>
      <c r="R112" s="331"/>
      <c r="S112" s="331"/>
      <c r="T112" s="331"/>
      <c r="U112" s="331"/>
      <c r="V112" s="331"/>
      <c r="W112" s="331"/>
      <c r="X112" s="331"/>
      <c r="Y112" s="331"/>
      <c r="Z112" s="331"/>
      <c r="AA112" s="331"/>
      <c r="AB112" s="331"/>
      <c r="AC112" s="331"/>
      <c r="AD112" s="331"/>
      <c r="AE112" s="331"/>
      <c r="AF112" s="331"/>
      <c r="AG112" s="315">
        <f>'10 - PotPoš'!J32</f>
        <v>0</v>
      </c>
      <c r="AH112" s="316"/>
      <c r="AI112" s="316"/>
      <c r="AJ112" s="316"/>
      <c r="AK112" s="316"/>
      <c r="AL112" s="316"/>
      <c r="AM112" s="316"/>
      <c r="AN112" s="313">
        <f t="shared" si="0"/>
        <v>0</v>
      </c>
      <c r="AO112" s="314"/>
      <c r="AP112" s="314"/>
      <c r="AQ112" s="81" t="s">
        <v>94</v>
      </c>
      <c r="AR112" s="45"/>
      <c r="AS112" s="82"/>
      <c r="AT112" s="83"/>
      <c r="AU112" s="84"/>
      <c r="AV112" s="83"/>
      <c r="AW112" s="83"/>
      <c r="AX112" s="83"/>
      <c r="AY112" s="83"/>
      <c r="AZ112" s="83"/>
      <c r="BA112" s="83"/>
      <c r="BB112" s="83"/>
      <c r="BC112" s="83"/>
      <c r="BD112" s="85"/>
      <c r="BT112" s="24" t="s">
        <v>88</v>
      </c>
      <c r="BV112" s="24" t="s">
        <v>80</v>
      </c>
      <c r="BW112" s="24" t="s">
        <v>141</v>
      </c>
      <c r="BX112" s="24" t="s">
        <v>91</v>
      </c>
      <c r="CL112" s="24" t="s">
        <v>1</v>
      </c>
    </row>
    <row r="113" spans="1:91" s="3" customFormat="1" ht="16.5" customHeight="1" x14ac:dyDescent="0.2">
      <c r="A113" s="71" t="s">
        <v>82</v>
      </c>
      <c r="B113" s="45"/>
      <c r="C113" s="9"/>
      <c r="D113" s="9"/>
      <c r="E113" s="341" t="s">
        <v>142</v>
      </c>
      <c r="F113" s="341"/>
      <c r="G113" s="341"/>
      <c r="H113" s="341"/>
      <c r="I113" s="341"/>
      <c r="J113" s="9"/>
      <c r="K113" s="331" t="s">
        <v>143</v>
      </c>
      <c r="L113" s="331"/>
      <c r="M113" s="331"/>
      <c r="N113" s="331"/>
      <c r="O113" s="331"/>
      <c r="P113" s="331"/>
      <c r="Q113" s="331"/>
      <c r="R113" s="331"/>
      <c r="S113" s="331"/>
      <c r="T113" s="331"/>
      <c r="U113" s="331"/>
      <c r="V113" s="331"/>
      <c r="W113" s="331"/>
      <c r="X113" s="331"/>
      <c r="Y113" s="331"/>
      <c r="Z113" s="331"/>
      <c r="AA113" s="331"/>
      <c r="AB113" s="331"/>
      <c r="AC113" s="331"/>
      <c r="AD113" s="331"/>
      <c r="AE113" s="331"/>
      <c r="AF113" s="331"/>
      <c r="AG113" s="315">
        <f>'11 - MediPlyn'!J32</f>
        <v>0</v>
      </c>
      <c r="AH113" s="316"/>
      <c r="AI113" s="316"/>
      <c r="AJ113" s="316"/>
      <c r="AK113" s="316"/>
      <c r="AL113" s="316"/>
      <c r="AM113" s="316"/>
      <c r="AN113" s="313">
        <f t="shared" si="0"/>
        <v>0</v>
      </c>
      <c r="AO113" s="314"/>
      <c r="AP113" s="314"/>
      <c r="AQ113" s="81" t="s">
        <v>94</v>
      </c>
      <c r="AR113" s="45"/>
      <c r="AS113" s="82">
        <v>0</v>
      </c>
      <c r="AT113" s="83">
        <f t="shared" si="1"/>
        <v>0</v>
      </c>
      <c r="AU113" s="84">
        <f>'11 - MediPlyn'!P120</f>
        <v>0</v>
      </c>
      <c r="AV113" s="83">
        <f>'11 - MediPlyn'!J35</f>
        <v>0</v>
      </c>
      <c r="AW113" s="83">
        <f>'11 - MediPlyn'!J36</f>
        <v>0</v>
      </c>
      <c r="AX113" s="83">
        <f>'11 - MediPlyn'!J37</f>
        <v>0</v>
      </c>
      <c r="AY113" s="83">
        <f>'11 - MediPlyn'!J38</f>
        <v>0</v>
      </c>
      <c r="AZ113" s="83">
        <f>'11 - MediPlyn'!F35</f>
        <v>0</v>
      </c>
      <c r="BA113" s="83">
        <f>'11 - MediPlyn'!F36</f>
        <v>0</v>
      </c>
      <c r="BB113" s="83">
        <f>'11 - MediPlyn'!F37</f>
        <v>0</v>
      </c>
      <c r="BC113" s="83">
        <f>'11 - MediPlyn'!F38</f>
        <v>0</v>
      </c>
      <c r="BD113" s="85">
        <f>'11 - MediPlyn'!F39</f>
        <v>0</v>
      </c>
      <c r="BT113" s="24" t="s">
        <v>88</v>
      </c>
      <c r="BV113" s="24" t="s">
        <v>80</v>
      </c>
      <c r="BW113" s="24" t="s">
        <v>144</v>
      </c>
      <c r="BX113" s="24" t="s">
        <v>91</v>
      </c>
      <c r="CL113" s="24" t="s">
        <v>1</v>
      </c>
    </row>
    <row r="114" spans="1:91" s="3" customFormat="1" ht="16.5" customHeight="1" x14ac:dyDescent="0.2">
      <c r="A114" s="71" t="s">
        <v>82</v>
      </c>
      <c r="B114" s="45"/>
      <c r="C114" s="9"/>
      <c r="D114" s="9"/>
      <c r="E114" s="341" t="s">
        <v>145</v>
      </c>
      <c r="F114" s="341"/>
      <c r="G114" s="341"/>
      <c r="H114" s="341"/>
      <c r="I114" s="341"/>
      <c r="J114" s="9"/>
      <c r="K114" s="341" t="s">
        <v>146</v>
      </c>
      <c r="L114" s="341"/>
      <c r="M114" s="341"/>
      <c r="N114" s="341"/>
      <c r="O114" s="341"/>
      <c r="P114" s="341"/>
      <c r="Q114" s="341"/>
      <c r="R114" s="341"/>
      <c r="S114" s="341"/>
      <c r="T114" s="341"/>
      <c r="U114" s="341"/>
      <c r="V114" s="341"/>
      <c r="W114" s="341"/>
      <c r="X114" s="341"/>
      <c r="Y114" s="341"/>
      <c r="Z114" s="341"/>
      <c r="AA114" s="341"/>
      <c r="AB114" s="341"/>
      <c r="AC114" s="341"/>
      <c r="AD114" s="341"/>
      <c r="AE114" s="341"/>
      <c r="AF114" s="341"/>
      <c r="AG114" s="313">
        <f>ORN!J32</f>
        <v>0</v>
      </c>
      <c r="AH114" s="314"/>
      <c r="AI114" s="314"/>
      <c r="AJ114" s="314"/>
      <c r="AK114" s="314"/>
      <c r="AL114" s="314"/>
      <c r="AM114" s="314"/>
      <c r="AN114" s="313">
        <f t="shared" si="0"/>
        <v>0</v>
      </c>
      <c r="AO114" s="314"/>
      <c r="AP114" s="314"/>
      <c r="AQ114" s="81" t="s">
        <v>94</v>
      </c>
      <c r="AR114" s="45"/>
      <c r="AS114" s="82">
        <v>0</v>
      </c>
      <c r="AT114" s="83">
        <f t="shared" si="1"/>
        <v>0</v>
      </c>
      <c r="AU114" s="84">
        <f>ORN!P122</f>
        <v>0</v>
      </c>
      <c r="AV114" s="83">
        <f>ORN!J35</f>
        <v>0</v>
      </c>
      <c r="AW114" s="83">
        <f>ORN!J36</f>
        <v>0</v>
      </c>
      <c r="AX114" s="83">
        <f>ORN!J37</f>
        <v>0</v>
      </c>
      <c r="AY114" s="83">
        <f>ORN!J38</f>
        <v>0</v>
      </c>
      <c r="AZ114" s="83">
        <f>ORN!F35</f>
        <v>0</v>
      </c>
      <c r="BA114" s="83">
        <f>ORN!F36</f>
        <v>0</v>
      </c>
      <c r="BB114" s="83">
        <f>ORN!F37</f>
        <v>0</v>
      </c>
      <c r="BC114" s="83">
        <f>ORN!F38</f>
        <v>0</v>
      </c>
      <c r="BD114" s="85">
        <f>ORN!F39</f>
        <v>0</v>
      </c>
      <c r="BT114" s="24" t="s">
        <v>88</v>
      </c>
      <c r="BV114" s="24" t="s">
        <v>80</v>
      </c>
      <c r="BW114" s="24" t="s">
        <v>147</v>
      </c>
      <c r="BX114" s="24" t="s">
        <v>91</v>
      </c>
      <c r="CL114" s="24" t="s">
        <v>1</v>
      </c>
    </row>
    <row r="115" spans="1:91" s="6" customFormat="1" ht="16.5" customHeight="1" x14ac:dyDescent="0.2">
      <c r="B115" s="72"/>
      <c r="C115" s="73"/>
      <c r="D115" s="340" t="s">
        <v>148</v>
      </c>
      <c r="E115" s="340"/>
      <c r="F115" s="340"/>
      <c r="G115" s="340"/>
      <c r="H115" s="340"/>
      <c r="I115" s="74"/>
      <c r="J115" s="340" t="s">
        <v>149</v>
      </c>
      <c r="K115" s="340"/>
      <c r="L115" s="340"/>
      <c r="M115" s="340"/>
      <c r="N115" s="340"/>
      <c r="O115" s="340"/>
      <c r="P115" s="340"/>
      <c r="Q115" s="340"/>
      <c r="R115" s="340"/>
      <c r="S115" s="340"/>
      <c r="T115" s="340"/>
      <c r="U115" s="340"/>
      <c r="V115" s="340"/>
      <c r="W115" s="340"/>
      <c r="X115" s="340"/>
      <c r="Y115" s="340"/>
      <c r="Z115" s="340"/>
      <c r="AA115" s="340"/>
      <c r="AB115" s="340"/>
      <c r="AC115" s="340"/>
      <c r="AD115" s="340"/>
      <c r="AE115" s="340"/>
      <c r="AF115" s="340"/>
      <c r="AG115" s="324">
        <f>ROUND(SUM(AG116:AG118),2)</f>
        <v>0</v>
      </c>
      <c r="AH115" s="325"/>
      <c r="AI115" s="325"/>
      <c r="AJ115" s="325"/>
      <c r="AK115" s="325"/>
      <c r="AL115" s="325"/>
      <c r="AM115" s="325"/>
      <c r="AN115" s="326">
        <f t="shared" si="0"/>
        <v>0</v>
      </c>
      <c r="AO115" s="325"/>
      <c r="AP115" s="325"/>
      <c r="AQ115" s="75" t="s">
        <v>85</v>
      </c>
      <c r="AR115" s="72"/>
      <c r="AS115" s="76">
        <f>ROUND(SUM(AS116:AS118),2)</f>
        <v>0</v>
      </c>
      <c r="AT115" s="77">
        <f t="shared" si="1"/>
        <v>0</v>
      </c>
      <c r="AU115" s="78">
        <f>ROUND(SUM(AU116:AU118),5)</f>
        <v>2040.8643199999999</v>
      </c>
      <c r="AV115" s="77">
        <f>ROUND(AZ115*L29,2)</f>
        <v>0</v>
      </c>
      <c r="AW115" s="77">
        <f>ROUND(BA115*L30,2)</f>
        <v>0</v>
      </c>
      <c r="AX115" s="77">
        <f>ROUND(BB115*L29,2)</f>
        <v>0</v>
      </c>
      <c r="AY115" s="77">
        <f>ROUND(BC115*L30,2)</f>
        <v>0</v>
      </c>
      <c r="AZ115" s="77">
        <f>ROUND(SUM(AZ116:AZ118),2)</f>
        <v>0</v>
      </c>
      <c r="BA115" s="77">
        <f>ROUND(SUM(BA116:BA118),2)</f>
        <v>0</v>
      </c>
      <c r="BB115" s="77">
        <f>ROUND(SUM(BB116:BB118),2)</f>
        <v>0</v>
      </c>
      <c r="BC115" s="77">
        <f>ROUND(SUM(BC116:BC118),2)</f>
        <v>0</v>
      </c>
      <c r="BD115" s="79">
        <f>ROUND(SUM(BD116:BD118),2)</f>
        <v>0</v>
      </c>
      <c r="BS115" s="80" t="s">
        <v>77</v>
      </c>
      <c r="BT115" s="80" t="s">
        <v>86</v>
      </c>
      <c r="BU115" s="80" t="s">
        <v>79</v>
      </c>
      <c r="BV115" s="80" t="s">
        <v>80</v>
      </c>
      <c r="BW115" s="80" t="s">
        <v>150</v>
      </c>
      <c r="BX115" s="80" t="s">
        <v>4</v>
      </c>
      <c r="CL115" s="80" t="s">
        <v>1</v>
      </c>
      <c r="CM115" s="80" t="s">
        <v>88</v>
      </c>
    </row>
    <row r="116" spans="1:91" s="3" customFormat="1" ht="16.5" customHeight="1" x14ac:dyDescent="0.2">
      <c r="A116" s="71" t="s">
        <v>82</v>
      </c>
      <c r="B116" s="45"/>
      <c r="C116" s="9"/>
      <c r="D116" s="9"/>
      <c r="E116" s="341" t="s">
        <v>92</v>
      </c>
      <c r="F116" s="341"/>
      <c r="G116" s="341"/>
      <c r="H116" s="341"/>
      <c r="I116" s="341"/>
      <c r="J116" s="9"/>
      <c r="K116" s="341" t="s">
        <v>151</v>
      </c>
      <c r="L116" s="341"/>
      <c r="M116" s="341"/>
      <c r="N116" s="341"/>
      <c r="O116" s="341"/>
      <c r="P116" s="341"/>
      <c r="Q116" s="341"/>
      <c r="R116" s="341"/>
      <c r="S116" s="341"/>
      <c r="T116" s="341"/>
      <c r="U116" s="341"/>
      <c r="V116" s="341"/>
      <c r="W116" s="341"/>
      <c r="X116" s="341"/>
      <c r="Y116" s="341"/>
      <c r="Z116" s="341"/>
      <c r="AA116" s="341"/>
      <c r="AB116" s="341"/>
      <c r="AC116" s="341"/>
      <c r="AD116" s="341"/>
      <c r="AE116" s="341"/>
      <c r="AF116" s="341"/>
      <c r="AG116" s="313">
        <f>'01 - Kom a Ploch'!J32</f>
        <v>0</v>
      </c>
      <c r="AH116" s="314"/>
      <c r="AI116" s="314"/>
      <c r="AJ116" s="314"/>
      <c r="AK116" s="314"/>
      <c r="AL116" s="314"/>
      <c r="AM116" s="314"/>
      <c r="AN116" s="313">
        <f t="shared" si="0"/>
        <v>0</v>
      </c>
      <c r="AO116" s="314"/>
      <c r="AP116" s="314"/>
      <c r="AQ116" s="81" t="s">
        <v>94</v>
      </c>
      <c r="AR116" s="45"/>
      <c r="AS116" s="82">
        <v>0</v>
      </c>
      <c r="AT116" s="83">
        <f t="shared" si="1"/>
        <v>0</v>
      </c>
      <c r="AU116" s="84">
        <f>'01 - Kom a Ploch'!P128</f>
        <v>1007.4542710000001</v>
      </c>
      <c r="AV116" s="83">
        <f>'01 - Kom a Ploch'!J35</f>
        <v>0</v>
      </c>
      <c r="AW116" s="83">
        <f>'01 - Kom a Ploch'!J36</f>
        <v>0</v>
      </c>
      <c r="AX116" s="83">
        <f>'01 - Kom a Ploch'!J37</f>
        <v>0</v>
      </c>
      <c r="AY116" s="83">
        <f>'01 - Kom a Ploch'!J38</f>
        <v>0</v>
      </c>
      <c r="AZ116" s="83">
        <f>'01 - Kom a Ploch'!F35</f>
        <v>0</v>
      </c>
      <c r="BA116" s="83">
        <f>'01 - Kom a Ploch'!F36</f>
        <v>0</v>
      </c>
      <c r="BB116" s="83">
        <f>'01 - Kom a Ploch'!F37</f>
        <v>0</v>
      </c>
      <c r="BC116" s="83">
        <f>'01 - Kom a Ploch'!F38</f>
        <v>0</v>
      </c>
      <c r="BD116" s="85">
        <f>'01 - Kom a Ploch'!F39</f>
        <v>0</v>
      </c>
      <c r="BT116" s="24" t="s">
        <v>88</v>
      </c>
      <c r="BV116" s="24" t="s">
        <v>80</v>
      </c>
      <c r="BW116" s="24" t="s">
        <v>152</v>
      </c>
      <c r="BX116" s="24" t="s">
        <v>150</v>
      </c>
      <c r="CL116" s="24" t="s">
        <v>1</v>
      </c>
    </row>
    <row r="117" spans="1:91" s="3" customFormat="1" ht="16.5" customHeight="1" x14ac:dyDescent="0.2">
      <c r="A117" s="71" t="s">
        <v>82</v>
      </c>
      <c r="B117" s="45"/>
      <c r="C117" s="9"/>
      <c r="D117" s="9"/>
      <c r="E117" s="341" t="s">
        <v>96</v>
      </c>
      <c r="F117" s="341"/>
      <c r="G117" s="341"/>
      <c r="H117" s="341"/>
      <c r="I117" s="341"/>
      <c r="J117" s="9"/>
      <c r="K117" s="341" t="s">
        <v>153</v>
      </c>
      <c r="L117" s="341"/>
      <c r="M117" s="341"/>
      <c r="N117" s="341"/>
      <c r="O117" s="341"/>
      <c r="P117" s="341"/>
      <c r="Q117" s="341"/>
      <c r="R117" s="341"/>
      <c r="S117" s="341"/>
      <c r="T117" s="341"/>
      <c r="U117" s="341"/>
      <c r="V117" s="341"/>
      <c r="W117" s="341"/>
      <c r="X117" s="341"/>
      <c r="Y117" s="341"/>
      <c r="Z117" s="341"/>
      <c r="AA117" s="341"/>
      <c r="AB117" s="341"/>
      <c r="AC117" s="341"/>
      <c r="AD117" s="341"/>
      <c r="AE117" s="341"/>
      <c r="AF117" s="341"/>
      <c r="AG117" s="313">
        <f>'02 - Přís.chod'!J32</f>
        <v>0</v>
      </c>
      <c r="AH117" s="314"/>
      <c r="AI117" s="314"/>
      <c r="AJ117" s="314"/>
      <c r="AK117" s="314"/>
      <c r="AL117" s="314"/>
      <c r="AM117" s="314"/>
      <c r="AN117" s="313">
        <f t="shared" si="0"/>
        <v>0</v>
      </c>
      <c r="AO117" s="314"/>
      <c r="AP117" s="314"/>
      <c r="AQ117" s="81" t="s">
        <v>94</v>
      </c>
      <c r="AR117" s="45"/>
      <c r="AS117" s="82">
        <v>0</v>
      </c>
      <c r="AT117" s="83">
        <f t="shared" si="1"/>
        <v>0</v>
      </c>
      <c r="AU117" s="84">
        <f>'02 - Přís.chod'!P127</f>
        <v>843.05105000000003</v>
      </c>
      <c r="AV117" s="83">
        <f>'02 - Přís.chod'!J35</f>
        <v>0</v>
      </c>
      <c r="AW117" s="83">
        <f>'02 - Přís.chod'!J36</f>
        <v>0</v>
      </c>
      <c r="AX117" s="83">
        <f>'02 - Přís.chod'!J37</f>
        <v>0</v>
      </c>
      <c r="AY117" s="83">
        <f>'02 - Přís.chod'!J38</f>
        <v>0</v>
      </c>
      <c r="AZ117" s="83">
        <f>'02 - Přís.chod'!F35</f>
        <v>0</v>
      </c>
      <c r="BA117" s="83">
        <f>'02 - Přís.chod'!F36</f>
        <v>0</v>
      </c>
      <c r="BB117" s="83">
        <f>'02 - Přís.chod'!F37</f>
        <v>0</v>
      </c>
      <c r="BC117" s="83">
        <f>'02 - Přís.chod'!F38</f>
        <v>0</v>
      </c>
      <c r="BD117" s="85">
        <f>'02 - Přís.chod'!F39</f>
        <v>0</v>
      </c>
      <c r="BT117" s="24" t="s">
        <v>88</v>
      </c>
      <c r="BV117" s="24" t="s">
        <v>80</v>
      </c>
      <c r="BW117" s="24" t="s">
        <v>154</v>
      </c>
      <c r="BX117" s="24" t="s">
        <v>150</v>
      </c>
      <c r="CL117" s="24" t="s">
        <v>1</v>
      </c>
    </row>
    <row r="118" spans="1:91" s="3" customFormat="1" ht="16.5" customHeight="1" x14ac:dyDescent="0.2">
      <c r="A118" s="71" t="s">
        <v>82</v>
      </c>
      <c r="B118" s="45"/>
      <c r="C118" s="9"/>
      <c r="D118" s="9"/>
      <c r="E118" s="341" t="s">
        <v>99</v>
      </c>
      <c r="F118" s="341"/>
      <c r="G118" s="341"/>
      <c r="H118" s="341"/>
      <c r="I118" s="341"/>
      <c r="J118" s="9"/>
      <c r="K118" s="341" t="s">
        <v>155</v>
      </c>
      <c r="L118" s="341"/>
      <c r="M118" s="341"/>
      <c r="N118" s="341"/>
      <c r="O118" s="341"/>
      <c r="P118" s="341"/>
      <c r="Q118" s="341"/>
      <c r="R118" s="341"/>
      <c r="S118" s="341"/>
      <c r="T118" s="341"/>
      <c r="U118" s="341"/>
      <c r="V118" s="341"/>
      <c r="W118" s="341"/>
      <c r="X118" s="341"/>
      <c r="Y118" s="341"/>
      <c r="Z118" s="341"/>
      <c r="AA118" s="341"/>
      <c r="AB118" s="341"/>
      <c r="AC118" s="341"/>
      <c r="AD118" s="341"/>
      <c r="AE118" s="341"/>
      <c r="AF118" s="341"/>
      <c r="AG118" s="313">
        <f>'03 - Sad.úp'!J32</f>
        <v>0</v>
      </c>
      <c r="AH118" s="314"/>
      <c r="AI118" s="314"/>
      <c r="AJ118" s="314"/>
      <c r="AK118" s="314"/>
      <c r="AL118" s="314"/>
      <c r="AM118" s="314"/>
      <c r="AN118" s="313">
        <f t="shared" si="0"/>
        <v>0</v>
      </c>
      <c r="AO118" s="314"/>
      <c r="AP118" s="314"/>
      <c r="AQ118" s="81" t="s">
        <v>94</v>
      </c>
      <c r="AR118" s="45"/>
      <c r="AS118" s="82">
        <v>0</v>
      </c>
      <c r="AT118" s="83">
        <f t="shared" si="1"/>
        <v>0</v>
      </c>
      <c r="AU118" s="84">
        <f>'03 - Sad.úp'!P122</f>
        <v>190.35900000000001</v>
      </c>
      <c r="AV118" s="83">
        <f>'03 - Sad.úp'!J35</f>
        <v>0</v>
      </c>
      <c r="AW118" s="83">
        <f>'03 - Sad.úp'!J36</f>
        <v>0</v>
      </c>
      <c r="AX118" s="83">
        <f>'03 - Sad.úp'!J37</f>
        <v>0</v>
      </c>
      <c r="AY118" s="83">
        <f>'03 - Sad.úp'!J38</f>
        <v>0</v>
      </c>
      <c r="AZ118" s="83">
        <f>'03 - Sad.úp'!F35</f>
        <v>0</v>
      </c>
      <c r="BA118" s="83">
        <f>'03 - Sad.úp'!F36</f>
        <v>0</v>
      </c>
      <c r="BB118" s="83">
        <f>'03 - Sad.úp'!F37</f>
        <v>0</v>
      </c>
      <c r="BC118" s="83">
        <f>'03 - Sad.úp'!F38</f>
        <v>0</v>
      </c>
      <c r="BD118" s="85">
        <f>'03 - Sad.úp'!F39</f>
        <v>0</v>
      </c>
      <c r="BT118" s="24" t="s">
        <v>88</v>
      </c>
      <c r="BV118" s="24" t="s">
        <v>80</v>
      </c>
      <c r="BW118" s="24" t="s">
        <v>156</v>
      </c>
      <c r="BX118" s="24" t="s">
        <v>150</v>
      </c>
      <c r="CL118" s="24" t="s">
        <v>1</v>
      </c>
    </row>
    <row r="119" spans="1:91" s="6" customFormat="1" ht="16.5" customHeight="1" x14ac:dyDescent="0.2">
      <c r="B119" s="72"/>
      <c r="C119" s="73"/>
      <c r="D119" s="340" t="s">
        <v>157</v>
      </c>
      <c r="E119" s="340"/>
      <c r="F119" s="340"/>
      <c r="G119" s="340"/>
      <c r="H119" s="340"/>
      <c r="I119" s="74"/>
      <c r="J119" s="340" t="s">
        <v>158</v>
      </c>
      <c r="K119" s="340"/>
      <c r="L119" s="340"/>
      <c r="M119" s="340"/>
      <c r="N119" s="340"/>
      <c r="O119" s="340"/>
      <c r="P119" s="340"/>
      <c r="Q119" s="340"/>
      <c r="R119" s="340"/>
      <c r="S119" s="340"/>
      <c r="T119" s="340"/>
      <c r="U119" s="340"/>
      <c r="V119" s="340"/>
      <c r="W119" s="340"/>
      <c r="X119" s="340"/>
      <c r="Y119" s="340"/>
      <c r="Z119" s="340"/>
      <c r="AA119" s="340"/>
      <c r="AB119" s="340"/>
      <c r="AC119" s="340"/>
      <c r="AD119" s="340"/>
      <c r="AE119" s="340"/>
      <c r="AF119" s="340"/>
      <c r="AG119" s="324">
        <f>ROUND(SUM(AG120:AG123),2)</f>
        <v>0</v>
      </c>
      <c r="AH119" s="325"/>
      <c r="AI119" s="325"/>
      <c r="AJ119" s="325"/>
      <c r="AK119" s="325"/>
      <c r="AL119" s="325"/>
      <c r="AM119" s="325"/>
      <c r="AN119" s="326">
        <f t="shared" si="0"/>
        <v>0</v>
      </c>
      <c r="AO119" s="325"/>
      <c r="AP119" s="325"/>
      <c r="AQ119" s="75" t="s">
        <v>85</v>
      </c>
      <c r="AR119" s="72"/>
      <c r="AS119" s="76">
        <f>ROUND(SUM(AS120:AS123),2)</f>
        <v>0</v>
      </c>
      <c r="AT119" s="77">
        <f t="shared" si="1"/>
        <v>0</v>
      </c>
      <c r="AU119" s="78">
        <f>ROUND(SUM(AU120:AU123),5)</f>
        <v>5676.4270900000001</v>
      </c>
      <c r="AV119" s="77">
        <f>ROUND(AZ119*L29,2)</f>
        <v>0</v>
      </c>
      <c r="AW119" s="77">
        <f>ROUND(BA119*L30,2)</f>
        <v>0</v>
      </c>
      <c r="AX119" s="77">
        <f>ROUND(BB119*L29,2)</f>
        <v>0</v>
      </c>
      <c r="AY119" s="77">
        <f>ROUND(BC119*L30,2)</f>
        <v>0</v>
      </c>
      <c r="AZ119" s="77">
        <f>ROUND(SUM(AZ120:AZ123),2)</f>
        <v>0</v>
      </c>
      <c r="BA119" s="77">
        <f>ROUND(SUM(BA120:BA123),2)</f>
        <v>0</v>
      </c>
      <c r="BB119" s="77">
        <f>ROUND(SUM(BB120:BB123),2)</f>
        <v>0</v>
      </c>
      <c r="BC119" s="77">
        <f>ROUND(SUM(BC120:BC123),2)</f>
        <v>0</v>
      </c>
      <c r="BD119" s="79">
        <f>ROUND(SUM(BD120:BD123),2)</f>
        <v>0</v>
      </c>
      <c r="BS119" s="80" t="s">
        <v>77</v>
      </c>
      <c r="BT119" s="80" t="s">
        <v>86</v>
      </c>
      <c r="BU119" s="80" t="s">
        <v>79</v>
      </c>
      <c r="BV119" s="80" t="s">
        <v>80</v>
      </c>
      <c r="BW119" s="80" t="s">
        <v>159</v>
      </c>
      <c r="BX119" s="80" t="s">
        <v>4</v>
      </c>
      <c r="CL119" s="80" t="s">
        <v>1</v>
      </c>
      <c r="CM119" s="80" t="s">
        <v>88</v>
      </c>
    </row>
    <row r="120" spans="1:91" s="3" customFormat="1" ht="16.5" customHeight="1" x14ac:dyDescent="0.2">
      <c r="A120" s="71" t="s">
        <v>82</v>
      </c>
      <c r="B120" s="45"/>
      <c r="C120" s="9"/>
      <c r="D120" s="9"/>
      <c r="E120" s="341" t="s">
        <v>92</v>
      </c>
      <c r="F120" s="341"/>
      <c r="G120" s="341"/>
      <c r="H120" s="341"/>
      <c r="I120" s="341"/>
      <c r="J120" s="9"/>
      <c r="K120" s="341" t="s">
        <v>160</v>
      </c>
      <c r="L120" s="341"/>
      <c r="M120" s="341"/>
      <c r="N120" s="341"/>
      <c r="O120" s="341"/>
      <c r="P120" s="341"/>
      <c r="Q120" s="341"/>
      <c r="R120" s="341"/>
      <c r="S120" s="341"/>
      <c r="T120" s="341"/>
      <c r="U120" s="341"/>
      <c r="V120" s="341"/>
      <c r="W120" s="341"/>
      <c r="X120" s="341"/>
      <c r="Y120" s="341"/>
      <c r="Z120" s="341"/>
      <c r="AA120" s="341"/>
      <c r="AB120" s="341"/>
      <c r="AC120" s="341"/>
      <c r="AD120" s="341"/>
      <c r="AE120" s="341"/>
      <c r="AF120" s="341"/>
      <c r="AG120" s="313">
        <f>'01 - OS,schod'!J32</f>
        <v>0</v>
      </c>
      <c r="AH120" s="314"/>
      <c r="AI120" s="314"/>
      <c r="AJ120" s="314"/>
      <c r="AK120" s="314"/>
      <c r="AL120" s="314"/>
      <c r="AM120" s="314"/>
      <c r="AN120" s="313">
        <f t="shared" si="0"/>
        <v>0</v>
      </c>
      <c r="AO120" s="314"/>
      <c r="AP120" s="314"/>
      <c r="AQ120" s="81" t="s">
        <v>94</v>
      </c>
      <c r="AR120" s="45"/>
      <c r="AS120" s="82">
        <v>0</v>
      </c>
      <c r="AT120" s="83">
        <f t="shared" si="1"/>
        <v>0</v>
      </c>
      <c r="AU120" s="84">
        <f>'01 - OS,schod'!P134</f>
        <v>3630.9137459999997</v>
      </c>
      <c r="AV120" s="83">
        <f>'01 - OS,schod'!J35</f>
        <v>0</v>
      </c>
      <c r="AW120" s="83">
        <f>'01 - OS,schod'!J36</f>
        <v>0</v>
      </c>
      <c r="AX120" s="83">
        <f>'01 - OS,schod'!J37</f>
        <v>0</v>
      </c>
      <c r="AY120" s="83">
        <f>'01 - OS,schod'!J38</f>
        <v>0</v>
      </c>
      <c r="AZ120" s="83">
        <f>'01 - OS,schod'!F35</f>
        <v>0</v>
      </c>
      <c r="BA120" s="83">
        <f>'01 - OS,schod'!F36</f>
        <v>0</v>
      </c>
      <c r="BB120" s="83">
        <f>'01 - OS,schod'!F37</f>
        <v>0</v>
      </c>
      <c r="BC120" s="83">
        <f>'01 - OS,schod'!F38</f>
        <v>0</v>
      </c>
      <c r="BD120" s="85">
        <f>'01 - OS,schod'!F39</f>
        <v>0</v>
      </c>
      <c r="BT120" s="24" t="s">
        <v>88</v>
      </c>
      <c r="BV120" s="24" t="s">
        <v>80</v>
      </c>
      <c r="BW120" s="24" t="s">
        <v>161</v>
      </c>
      <c r="BX120" s="24" t="s">
        <v>159</v>
      </c>
      <c r="CL120" s="24" t="s">
        <v>1</v>
      </c>
    </row>
    <row r="121" spans="1:91" s="3" customFormat="1" ht="16.5" customHeight="1" x14ac:dyDescent="0.2">
      <c r="A121" s="71" t="s">
        <v>82</v>
      </c>
      <c r="B121" s="45"/>
      <c r="C121" s="9"/>
      <c r="D121" s="9"/>
      <c r="E121" s="341" t="s">
        <v>96</v>
      </c>
      <c r="F121" s="341"/>
      <c r="G121" s="341"/>
      <c r="H121" s="341"/>
      <c r="I121" s="341"/>
      <c r="J121" s="9"/>
      <c r="K121" s="341" t="s">
        <v>162</v>
      </c>
      <c r="L121" s="341"/>
      <c r="M121" s="341"/>
      <c r="N121" s="341"/>
      <c r="O121" s="341"/>
      <c r="P121" s="341"/>
      <c r="Q121" s="341"/>
      <c r="R121" s="341"/>
      <c r="S121" s="341"/>
      <c r="T121" s="341"/>
      <c r="U121" s="341"/>
      <c r="V121" s="341"/>
      <c r="W121" s="341"/>
      <c r="X121" s="341"/>
      <c r="Y121" s="341"/>
      <c r="Z121" s="341"/>
      <c r="AA121" s="341"/>
      <c r="AB121" s="341"/>
      <c r="AC121" s="341"/>
      <c r="AD121" s="341"/>
      <c r="AE121" s="341"/>
      <c r="AF121" s="341"/>
      <c r="AG121" s="313">
        <f>'02 - Zast.chod'!J32</f>
        <v>0</v>
      </c>
      <c r="AH121" s="314"/>
      <c r="AI121" s="314"/>
      <c r="AJ121" s="314"/>
      <c r="AK121" s="314"/>
      <c r="AL121" s="314"/>
      <c r="AM121" s="314"/>
      <c r="AN121" s="313">
        <f t="shared" si="0"/>
        <v>0</v>
      </c>
      <c r="AO121" s="314"/>
      <c r="AP121" s="314"/>
      <c r="AQ121" s="81" t="s">
        <v>94</v>
      </c>
      <c r="AR121" s="45"/>
      <c r="AS121" s="82">
        <v>0</v>
      </c>
      <c r="AT121" s="83">
        <f t="shared" si="1"/>
        <v>0</v>
      </c>
      <c r="AU121" s="84">
        <f>'02 - Zast.chod'!P129</f>
        <v>1808.1361650000001</v>
      </c>
      <c r="AV121" s="83">
        <f>'02 - Zast.chod'!J35</f>
        <v>0</v>
      </c>
      <c r="AW121" s="83">
        <f>'02 - Zast.chod'!J36</f>
        <v>0</v>
      </c>
      <c r="AX121" s="83">
        <f>'02 - Zast.chod'!J37</f>
        <v>0</v>
      </c>
      <c r="AY121" s="83">
        <f>'02 - Zast.chod'!J38</f>
        <v>0</v>
      </c>
      <c r="AZ121" s="83">
        <f>'02 - Zast.chod'!F35</f>
        <v>0</v>
      </c>
      <c r="BA121" s="83">
        <f>'02 - Zast.chod'!F36</f>
        <v>0</v>
      </c>
      <c r="BB121" s="83">
        <f>'02 - Zast.chod'!F37</f>
        <v>0</v>
      </c>
      <c r="BC121" s="83">
        <f>'02 - Zast.chod'!F38</f>
        <v>0</v>
      </c>
      <c r="BD121" s="85">
        <f>'02 - Zast.chod'!F39</f>
        <v>0</v>
      </c>
      <c r="BT121" s="24" t="s">
        <v>88</v>
      </c>
      <c r="BV121" s="24" t="s">
        <v>80</v>
      </c>
      <c r="BW121" s="24" t="s">
        <v>163</v>
      </c>
      <c r="BX121" s="24" t="s">
        <v>159</v>
      </c>
      <c r="CL121" s="24" t="s">
        <v>1</v>
      </c>
    </row>
    <row r="122" spans="1:91" s="3" customFormat="1" ht="16.5" customHeight="1" x14ac:dyDescent="0.2">
      <c r="A122" s="71" t="s">
        <v>82</v>
      </c>
      <c r="B122" s="45"/>
      <c r="C122" s="9"/>
      <c r="D122" s="9"/>
      <c r="E122" s="341" t="s">
        <v>99</v>
      </c>
      <c r="F122" s="341"/>
      <c r="G122" s="341"/>
      <c r="H122" s="341"/>
      <c r="I122" s="341"/>
      <c r="J122" s="9"/>
      <c r="K122" s="341" t="s">
        <v>164</v>
      </c>
      <c r="L122" s="341"/>
      <c r="M122" s="341"/>
      <c r="N122" s="341"/>
      <c r="O122" s="341"/>
      <c r="P122" s="341"/>
      <c r="Q122" s="341"/>
      <c r="R122" s="341"/>
      <c r="S122" s="341"/>
      <c r="T122" s="341"/>
      <c r="U122" s="341"/>
      <c r="V122" s="341"/>
      <c r="W122" s="341"/>
      <c r="X122" s="341"/>
      <c r="Y122" s="341"/>
      <c r="Z122" s="341"/>
      <c r="AA122" s="341"/>
      <c r="AB122" s="341"/>
      <c r="AC122" s="341"/>
      <c r="AD122" s="341"/>
      <c r="AE122" s="341"/>
      <c r="AF122" s="341"/>
      <c r="AG122" s="313">
        <f>'03 - VZ'!J32</f>
        <v>0</v>
      </c>
      <c r="AH122" s="314"/>
      <c r="AI122" s="314"/>
      <c r="AJ122" s="314"/>
      <c r="AK122" s="314"/>
      <c r="AL122" s="314"/>
      <c r="AM122" s="314"/>
      <c r="AN122" s="313">
        <f t="shared" si="0"/>
        <v>0</v>
      </c>
      <c r="AO122" s="314"/>
      <c r="AP122" s="314"/>
      <c r="AQ122" s="81" t="s">
        <v>94</v>
      </c>
      <c r="AR122" s="45"/>
      <c r="AS122" s="82">
        <v>0</v>
      </c>
      <c r="AT122" s="83">
        <f t="shared" si="1"/>
        <v>0</v>
      </c>
      <c r="AU122" s="84">
        <f>'03 - VZ'!P126</f>
        <v>237.37718000000004</v>
      </c>
      <c r="AV122" s="83">
        <f>'03 - VZ'!J35</f>
        <v>0</v>
      </c>
      <c r="AW122" s="83">
        <f>'03 - VZ'!J36</f>
        <v>0</v>
      </c>
      <c r="AX122" s="83">
        <f>'03 - VZ'!J37</f>
        <v>0</v>
      </c>
      <c r="AY122" s="83">
        <f>'03 - VZ'!J38</f>
        <v>0</v>
      </c>
      <c r="AZ122" s="83">
        <f>'03 - VZ'!F35</f>
        <v>0</v>
      </c>
      <c r="BA122" s="83">
        <f>'03 - VZ'!F36</f>
        <v>0</v>
      </c>
      <c r="BB122" s="83">
        <f>'03 - VZ'!F37</f>
        <v>0</v>
      </c>
      <c r="BC122" s="83">
        <f>'03 - VZ'!F38</f>
        <v>0</v>
      </c>
      <c r="BD122" s="85">
        <f>'03 - VZ'!F39</f>
        <v>0</v>
      </c>
      <c r="BT122" s="24" t="s">
        <v>88</v>
      </c>
      <c r="BV122" s="24" t="s">
        <v>80</v>
      </c>
      <c r="BW122" s="24" t="s">
        <v>165</v>
      </c>
      <c r="BX122" s="24" t="s">
        <v>159</v>
      </c>
      <c r="CL122" s="24" t="s">
        <v>1</v>
      </c>
    </row>
    <row r="123" spans="1:91" s="3" customFormat="1" ht="16.5" customHeight="1" x14ac:dyDescent="0.2">
      <c r="A123" s="71" t="s">
        <v>82</v>
      </c>
      <c r="B123" s="45"/>
      <c r="C123" s="9"/>
      <c r="D123" s="9"/>
      <c r="E123" s="341" t="s">
        <v>145</v>
      </c>
      <c r="F123" s="341"/>
      <c r="G123" s="341"/>
      <c r="H123" s="341"/>
      <c r="I123" s="341"/>
      <c r="J123" s="9"/>
      <c r="K123" s="341" t="s">
        <v>146</v>
      </c>
      <c r="L123" s="341"/>
      <c r="M123" s="341"/>
      <c r="N123" s="341"/>
      <c r="O123" s="341"/>
      <c r="P123" s="341"/>
      <c r="Q123" s="341"/>
      <c r="R123" s="341"/>
      <c r="S123" s="341"/>
      <c r="T123" s="341"/>
      <c r="U123" s="341"/>
      <c r="V123" s="341"/>
      <c r="W123" s="341"/>
      <c r="X123" s="341"/>
      <c r="Y123" s="341"/>
      <c r="Z123" s="341"/>
      <c r="AA123" s="341"/>
      <c r="AB123" s="341"/>
      <c r="AC123" s="341"/>
      <c r="AD123" s="341"/>
      <c r="AE123" s="341"/>
      <c r="AF123" s="341"/>
      <c r="AG123" s="313">
        <f>ORN.!J32</f>
        <v>0</v>
      </c>
      <c r="AH123" s="314"/>
      <c r="AI123" s="314"/>
      <c r="AJ123" s="314"/>
      <c r="AK123" s="314"/>
      <c r="AL123" s="314"/>
      <c r="AM123" s="314"/>
      <c r="AN123" s="313">
        <f t="shared" si="0"/>
        <v>0</v>
      </c>
      <c r="AO123" s="314"/>
      <c r="AP123" s="314"/>
      <c r="AQ123" s="81" t="s">
        <v>94</v>
      </c>
      <c r="AR123" s="45"/>
      <c r="AS123" s="82">
        <v>0</v>
      </c>
      <c r="AT123" s="83">
        <f t="shared" si="1"/>
        <v>0</v>
      </c>
      <c r="AU123" s="84">
        <f>ORN.!P122</f>
        <v>0</v>
      </c>
      <c r="AV123" s="83">
        <f>ORN.!J35</f>
        <v>0</v>
      </c>
      <c r="AW123" s="83">
        <f>ORN.!J36</f>
        <v>0</v>
      </c>
      <c r="AX123" s="83">
        <f>ORN.!J37</f>
        <v>0</v>
      </c>
      <c r="AY123" s="83">
        <f>ORN.!J38</f>
        <v>0</v>
      </c>
      <c r="AZ123" s="83">
        <f>ORN.!F35</f>
        <v>0</v>
      </c>
      <c r="BA123" s="83">
        <f>ORN.!F36</f>
        <v>0</v>
      </c>
      <c r="BB123" s="83">
        <f>ORN.!F37</f>
        <v>0</v>
      </c>
      <c r="BC123" s="83">
        <f>ORN.!F38</f>
        <v>0</v>
      </c>
      <c r="BD123" s="85">
        <f>ORN.!F39</f>
        <v>0</v>
      </c>
      <c r="BT123" s="24" t="s">
        <v>88</v>
      </c>
      <c r="BV123" s="24" t="s">
        <v>80</v>
      </c>
      <c r="BW123" s="24" t="s">
        <v>166</v>
      </c>
      <c r="BX123" s="24" t="s">
        <v>159</v>
      </c>
      <c r="CL123" s="24" t="s">
        <v>1</v>
      </c>
    </row>
    <row r="124" spans="1:91" s="6" customFormat="1" ht="16.5" customHeight="1" x14ac:dyDescent="0.2">
      <c r="A124" s="71" t="s">
        <v>82</v>
      </c>
      <c r="B124" s="72"/>
      <c r="C124" s="73"/>
      <c r="D124" s="340" t="s">
        <v>167</v>
      </c>
      <c r="E124" s="340"/>
      <c r="F124" s="340"/>
      <c r="G124" s="340"/>
      <c r="H124" s="340"/>
      <c r="I124" s="74"/>
      <c r="J124" s="340" t="s">
        <v>168</v>
      </c>
      <c r="K124" s="340"/>
      <c r="L124" s="340"/>
      <c r="M124" s="340"/>
      <c r="N124" s="340"/>
      <c r="O124" s="340"/>
      <c r="P124" s="340"/>
      <c r="Q124" s="340"/>
      <c r="R124" s="340"/>
      <c r="S124" s="340"/>
      <c r="T124" s="340"/>
      <c r="U124" s="340"/>
      <c r="V124" s="340"/>
      <c r="W124" s="340"/>
      <c r="X124" s="340"/>
      <c r="Y124" s="340"/>
      <c r="Z124" s="340"/>
      <c r="AA124" s="340"/>
      <c r="AB124" s="340"/>
      <c r="AC124" s="340"/>
      <c r="AD124" s="340"/>
      <c r="AE124" s="340"/>
      <c r="AF124" s="340"/>
      <c r="AG124" s="326">
        <f>'IO-01 - Přel.vod'!J30</f>
        <v>0</v>
      </c>
      <c r="AH124" s="325"/>
      <c r="AI124" s="325"/>
      <c r="AJ124" s="325"/>
      <c r="AK124" s="325"/>
      <c r="AL124" s="325"/>
      <c r="AM124" s="325"/>
      <c r="AN124" s="326">
        <f t="shared" si="0"/>
        <v>0</v>
      </c>
      <c r="AO124" s="325"/>
      <c r="AP124" s="325"/>
      <c r="AQ124" s="75" t="s">
        <v>85</v>
      </c>
      <c r="AR124" s="72"/>
      <c r="AS124" s="76">
        <v>0</v>
      </c>
      <c r="AT124" s="77">
        <f t="shared" si="1"/>
        <v>0</v>
      </c>
      <c r="AU124" s="78">
        <f>'IO-01 - Přel.vod'!P116</f>
        <v>0</v>
      </c>
      <c r="AV124" s="77">
        <f>'IO-01 - Přel.vod'!J33</f>
        <v>0</v>
      </c>
      <c r="AW124" s="77">
        <f>'IO-01 - Přel.vod'!J34</f>
        <v>0</v>
      </c>
      <c r="AX124" s="77">
        <f>'IO-01 - Přel.vod'!J35</f>
        <v>0</v>
      </c>
      <c r="AY124" s="77">
        <f>'IO-01 - Přel.vod'!J36</f>
        <v>0</v>
      </c>
      <c r="AZ124" s="77">
        <f>'IO-01 - Přel.vod'!F33</f>
        <v>0</v>
      </c>
      <c r="BA124" s="77">
        <f>'IO-01 - Přel.vod'!F34</f>
        <v>0</v>
      </c>
      <c r="BB124" s="77">
        <f>'IO-01 - Přel.vod'!F35</f>
        <v>0</v>
      </c>
      <c r="BC124" s="77">
        <f>'IO-01 - Přel.vod'!F36</f>
        <v>0</v>
      </c>
      <c r="BD124" s="79">
        <f>'IO-01 - Přel.vod'!F37</f>
        <v>0</v>
      </c>
      <c r="BT124" s="80" t="s">
        <v>86</v>
      </c>
      <c r="BV124" s="80" t="s">
        <v>80</v>
      </c>
      <c r="BW124" s="80" t="s">
        <v>169</v>
      </c>
      <c r="BX124" s="80" t="s">
        <v>4</v>
      </c>
      <c r="CL124" s="80" t="s">
        <v>1</v>
      </c>
      <c r="CM124" s="80" t="s">
        <v>88</v>
      </c>
    </row>
    <row r="125" spans="1:91" s="6" customFormat="1" ht="16.5" customHeight="1" x14ac:dyDescent="0.2">
      <c r="A125" s="71" t="s">
        <v>82</v>
      </c>
      <c r="B125" s="72"/>
      <c r="C125" s="73"/>
      <c r="D125" s="340" t="s">
        <v>170</v>
      </c>
      <c r="E125" s="340"/>
      <c r="F125" s="340"/>
      <c r="G125" s="340"/>
      <c r="H125" s="340"/>
      <c r="I125" s="74"/>
      <c r="J125" s="340" t="s">
        <v>171</v>
      </c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  <c r="V125" s="340"/>
      <c r="W125" s="340"/>
      <c r="X125" s="340"/>
      <c r="Y125" s="340"/>
      <c r="Z125" s="340"/>
      <c r="AA125" s="340"/>
      <c r="AB125" s="340"/>
      <c r="AC125" s="340"/>
      <c r="AD125" s="340"/>
      <c r="AE125" s="340"/>
      <c r="AF125" s="340"/>
      <c r="AG125" s="326">
        <f>'IO-02 - Přel.kan'!J30</f>
        <v>0</v>
      </c>
      <c r="AH125" s="325"/>
      <c r="AI125" s="325"/>
      <c r="AJ125" s="325"/>
      <c r="AK125" s="325"/>
      <c r="AL125" s="325"/>
      <c r="AM125" s="325"/>
      <c r="AN125" s="326">
        <f t="shared" si="0"/>
        <v>0</v>
      </c>
      <c r="AO125" s="325"/>
      <c r="AP125" s="325"/>
      <c r="AQ125" s="75" t="s">
        <v>85</v>
      </c>
      <c r="AR125" s="72"/>
      <c r="AS125" s="76">
        <v>0</v>
      </c>
      <c r="AT125" s="77">
        <f t="shared" si="1"/>
        <v>0</v>
      </c>
      <c r="AU125" s="78">
        <f>'IO-02 - Přel.kan'!P116</f>
        <v>0</v>
      </c>
      <c r="AV125" s="77">
        <f>'IO-02 - Přel.kan'!J33</f>
        <v>0</v>
      </c>
      <c r="AW125" s="77">
        <f>'IO-02 - Přel.kan'!J34</f>
        <v>0</v>
      </c>
      <c r="AX125" s="77">
        <f>'IO-02 - Přel.kan'!J35</f>
        <v>0</v>
      </c>
      <c r="AY125" s="77">
        <f>'IO-02 - Přel.kan'!J36</f>
        <v>0</v>
      </c>
      <c r="AZ125" s="77">
        <f>'IO-02 - Přel.kan'!F33</f>
        <v>0</v>
      </c>
      <c r="BA125" s="77">
        <f>'IO-02 - Přel.kan'!F34</f>
        <v>0</v>
      </c>
      <c r="BB125" s="77">
        <f>'IO-02 - Přel.kan'!F35</f>
        <v>0</v>
      </c>
      <c r="BC125" s="77">
        <f>'IO-02 - Přel.kan'!F36</f>
        <v>0</v>
      </c>
      <c r="BD125" s="79">
        <f>'IO-02 - Přel.kan'!F37</f>
        <v>0</v>
      </c>
      <c r="BT125" s="80" t="s">
        <v>86</v>
      </c>
      <c r="BV125" s="80" t="s">
        <v>80</v>
      </c>
      <c r="BW125" s="80" t="s">
        <v>172</v>
      </c>
      <c r="BX125" s="80" t="s">
        <v>4</v>
      </c>
      <c r="CL125" s="80" t="s">
        <v>1</v>
      </c>
      <c r="CM125" s="80" t="s">
        <v>88</v>
      </c>
    </row>
    <row r="126" spans="1:91" s="6" customFormat="1" ht="16.5" customHeight="1" x14ac:dyDescent="0.2">
      <c r="A126" s="71" t="s">
        <v>82</v>
      </c>
      <c r="B126" s="72"/>
      <c r="C126" s="73"/>
      <c r="D126" s="340" t="s">
        <v>173</v>
      </c>
      <c r="E126" s="340"/>
      <c r="F126" s="340"/>
      <c r="G126" s="340"/>
      <c r="H126" s="340"/>
      <c r="I126" s="74"/>
      <c r="J126" s="340" t="s">
        <v>174</v>
      </c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  <c r="V126" s="340"/>
      <c r="W126" s="340"/>
      <c r="X126" s="340"/>
      <c r="Y126" s="340"/>
      <c r="Z126" s="340"/>
      <c r="AA126" s="340"/>
      <c r="AB126" s="340"/>
      <c r="AC126" s="340"/>
      <c r="AD126" s="340"/>
      <c r="AE126" s="340"/>
      <c r="AF126" s="340"/>
      <c r="AG126" s="326">
        <f>'IO-03 - Dešť.kan'!J30</f>
        <v>0</v>
      </c>
      <c r="AH126" s="325"/>
      <c r="AI126" s="325"/>
      <c r="AJ126" s="325"/>
      <c r="AK126" s="325"/>
      <c r="AL126" s="325"/>
      <c r="AM126" s="325"/>
      <c r="AN126" s="326">
        <f t="shared" si="0"/>
        <v>0</v>
      </c>
      <c r="AO126" s="325"/>
      <c r="AP126" s="325"/>
      <c r="AQ126" s="75" t="s">
        <v>85</v>
      </c>
      <c r="AR126" s="72"/>
      <c r="AS126" s="76">
        <v>0</v>
      </c>
      <c r="AT126" s="77">
        <f t="shared" si="1"/>
        <v>0</v>
      </c>
      <c r="AU126" s="78">
        <f>'IO-03 - Dešť.kan'!P116</f>
        <v>0</v>
      </c>
      <c r="AV126" s="77">
        <f>'IO-03 - Dešť.kan'!J33</f>
        <v>0</v>
      </c>
      <c r="AW126" s="77">
        <f>'IO-03 - Dešť.kan'!J34</f>
        <v>0</v>
      </c>
      <c r="AX126" s="77">
        <f>'IO-03 - Dešť.kan'!J35</f>
        <v>0</v>
      </c>
      <c r="AY126" s="77">
        <f>'IO-03 - Dešť.kan'!J36</f>
        <v>0</v>
      </c>
      <c r="AZ126" s="77">
        <f>'IO-03 - Dešť.kan'!F33</f>
        <v>0</v>
      </c>
      <c r="BA126" s="77">
        <f>'IO-03 - Dešť.kan'!F34</f>
        <v>0</v>
      </c>
      <c r="BB126" s="77">
        <f>'IO-03 - Dešť.kan'!F35</f>
        <v>0</v>
      </c>
      <c r="BC126" s="77">
        <f>'IO-03 - Dešť.kan'!F36</f>
        <v>0</v>
      </c>
      <c r="BD126" s="79">
        <f>'IO-03 - Dešť.kan'!F37</f>
        <v>0</v>
      </c>
      <c r="BT126" s="80" t="s">
        <v>86</v>
      </c>
      <c r="BV126" s="80" t="s">
        <v>80</v>
      </c>
      <c r="BW126" s="80" t="s">
        <v>175</v>
      </c>
      <c r="BX126" s="80" t="s">
        <v>4</v>
      </c>
      <c r="CL126" s="80" t="s">
        <v>1</v>
      </c>
      <c r="CM126" s="80" t="s">
        <v>88</v>
      </c>
    </row>
    <row r="127" spans="1:91" s="6" customFormat="1" ht="16.5" customHeight="1" x14ac:dyDescent="0.2">
      <c r="A127" s="71" t="s">
        <v>82</v>
      </c>
      <c r="B127" s="72"/>
      <c r="C127" s="73"/>
      <c r="D127" s="340" t="s">
        <v>176</v>
      </c>
      <c r="E127" s="340"/>
      <c r="F127" s="340"/>
      <c r="G127" s="340"/>
      <c r="H127" s="340"/>
      <c r="I127" s="74"/>
      <c r="J127" s="340" t="s">
        <v>177</v>
      </c>
      <c r="K127" s="340"/>
      <c r="L127" s="340"/>
      <c r="M127" s="340"/>
      <c r="N127" s="340"/>
      <c r="O127" s="340"/>
      <c r="P127" s="340"/>
      <c r="Q127" s="340"/>
      <c r="R127" s="340"/>
      <c r="S127" s="340"/>
      <c r="T127" s="340"/>
      <c r="U127" s="340"/>
      <c r="V127" s="340"/>
      <c r="W127" s="340"/>
      <c r="X127" s="340"/>
      <c r="Y127" s="340"/>
      <c r="Z127" s="340"/>
      <c r="AA127" s="340"/>
      <c r="AB127" s="340"/>
      <c r="AC127" s="340"/>
      <c r="AD127" s="340"/>
      <c r="AE127" s="340"/>
      <c r="AF127" s="340"/>
      <c r="AG127" s="326">
        <f>'IO-04 - Přel.plyn'!J30</f>
        <v>0</v>
      </c>
      <c r="AH127" s="325"/>
      <c r="AI127" s="325"/>
      <c r="AJ127" s="325"/>
      <c r="AK127" s="325"/>
      <c r="AL127" s="325"/>
      <c r="AM127" s="325"/>
      <c r="AN127" s="326">
        <f t="shared" si="0"/>
        <v>0</v>
      </c>
      <c r="AO127" s="325"/>
      <c r="AP127" s="325"/>
      <c r="AQ127" s="75" t="s">
        <v>85</v>
      </c>
      <c r="AR127" s="72"/>
      <c r="AS127" s="76">
        <v>0</v>
      </c>
      <c r="AT127" s="77">
        <f t="shared" si="1"/>
        <v>0</v>
      </c>
      <c r="AU127" s="78">
        <f>'IO-04 - Přel.plyn'!P116</f>
        <v>0</v>
      </c>
      <c r="AV127" s="77">
        <f>'IO-04 - Přel.plyn'!J33</f>
        <v>0</v>
      </c>
      <c r="AW127" s="77">
        <f>'IO-04 - Přel.plyn'!J34</f>
        <v>0</v>
      </c>
      <c r="AX127" s="77">
        <f>'IO-04 - Přel.plyn'!J35</f>
        <v>0</v>
      </c>
      <c r="AY127" s="77">
        <f>'IO-04 - Přel.plyn'!J36</f>
        <v>0</v>
      </c>
      <c r="AZ127" s="77">
        <f>'IO-04 - Přel.plyn'!F33</f>
        <v>0</v>
      </c>
      <c r="BA127" s="77">
        <f>'IO-04 - Přel.plyn'!F34</f>
        <v>0</v>
      </c>
      <c r="BB127" s="77">
        <f>'IO-04 - Přel.plyn'!F35</f>
        <v>0</v>
      </c>
      <c r="BC127" s="77">
        <f>'IO-04 - Přel.plyn'!F36</f>
        <v>0</v>
      </c>
      <c r="BD127" s="79">
        <f>'IO-04 - Přel.plyn'!F37</f>
        <v>0</v>
      </c>
      <c r="BT127" s="80" t="s">
        <v>86</v>
      </c>
      <c r="BV127" s="80" t="s">
        <v>80</v>
      </c>
      <c r="BW127" s="80" t="s">
        <v>178</v>
      </c>
      <c r="BX127" s="80" t="s">
        <v>4</v>
      </c>
      <c r="CL127" s="80" t="s">
        <v>1</v>
      </c>
      <c r="CM127" s="80" t="s">
        <v>88</v>
      </c>
    </row>
    <row r="128" spans="1:91" s="6" customFormat="1" ht="16.5" customHeight="1" x14ac:dyDescent="0.2">
      <c r="A128" s="71" t="s">
        <v>82</v>
      </c>
      <c r="B128" s="72"/>
      <c r="C128" s="73"/>
      <c r="D128" s="340" t="s">
        <v>179</v>
      </c>
      <c r="E128" s="340"/>
      <c r="F128" s="340"/>
      <c r="G128" s="340"/>
      <c r="H128" s="340"/>
      <c r="I128" s="74"/>
      <c r="J128" s="342" t="s">
        <v>180</v>
      </c>
      <c r="K128" s="342"/>
      <c r="L128" s="342"/>
      <c r="M128" s="342"/>
      <c r="N128" s="342"/>
      <c r="O128" s="342"/>
      <c r="P128" s="342"/>
      <c r="Q128" s="342"/>
      <c r="R128" s="342"/>
      <c r="S128" s="342"/>
      <c r="T128" s="342"/>
      <c r="U128" s="342"/>
      <c r="V128" s="342"/>
      <c r="W128" s="342"/>
      <c r="X128" s="342"/>
      <c r="Y128" s="342"/>
      <c r="Z128" s="342"/>
      <c r="AA128" s="342"/>
      <c r="AB128" s="342"/>
      <c r="AC128" s="342"/>
      <c r="AD128" s="342"/>
      <c r="AE128" s="342"/>
      <c r="AF128" s="342"/>
      <c r="AG128" s="327">
        <f>'IO-05 - VO'!J30</f>
        <v>0</v>
      </c>
      <c r="AH128" s="328"/>
      <c r="AI128" s="328"/>
      <c r="AJ128" s="328"/>
      <c r="AK128" s="328"/>
      <c r="AL128" s="328"/>
      <c r="AM128" s="328"/>
      <c r="AN128" s="326">
        <f t="shared" si="0"/>
        <v>0</v>
      </c>
      <c r="AO128" s="325"/>
      <c r="AP128" s="325"/>
      <c r="AQ128" s="75" t="s">
        <v>85</v>
      </c>
      <c r="AR128" s="72"/>
      <c r="AS128" s="76">
        <v>0</v>
      </c>
      <c r="AT128" s="77">
        <f t="shared" si="1"/>
        <v>0</v>
      </c>
      <c r="AU128" s="78">
        <f>'IO-05 - VO'!P116</f>
        <v>0</v>
      </c>
      <c r="AV128" s="77">
        <f>'IO-05 - VO'!J33</f>
        <v>0</v>
      </c>
      <c r="AW128" s="77">
        <f>'IO-05 - VO'!J34</f>
        <v>0</v>
      </c>
      <c r="AX128" s="77">
        <f>'IO-05 - VO'!J35</f>
        <v>0</v>
      </c>
      <c r="AY128" s="77">
        <f>'IO-05 - VO'!J36</f>
        <v>0</v>
      </c>
      <c r="AZ128" s="77">
        <f>'IO-05 - VO'!F33</f>
        <v>0</v>
      </c>
      <c r="BA128" s="77">
        <f>'IO-05 - VO'!F34</f>
        <v>0</v>
      </c>
      <c r="BB128" s="77">
        <f>'IO-05 - VO'!F35</f>
        <v>0</v>
      </c>
      <c r="BC128" s="77">
        <f>'IO-05 - VO'!F36</f>
        <v>0</v>
      </c>
      <c r="BD128" s="79">
        <f>'IO-05 - VO'!F37</f>
        <v>0</v>
      </c>
      <c r="BT128" s="80" t="s">
        <v>86</v>
      </c>
      <c r="BV128" s="80" t="s">
        <v>80</v>
      </c>
      <c r="BW128" s="80" t="s">
        <v>181</v>
      </c>
      <c r="BX128" s="80" t="s">
        <v>4</v>
      </c>
      <c r="CL128" s="80" t="s">
        <v>1</v>
      </c>
      <c r="CM128" s="80" t="s">
        <v>88</v>
      </c>
    </row>
    <row r="129" spans="1:91" s="6" customFormat="1" ht="16.5" customHeight="1" x14ac:dyDescent="0.2">
      <c r="A129" s="71" t="s">
        <v>82</v>
      </c>
      <c r="B129" s="72"/>
      <c r="C129" s="73"/>
      <c r="D129" s="340" t="s">
        <v>182</v>
      </c>
      <c r="E129" s="340"/>
      <c r="F129" s="340"/>
      <c r="G129" s="340"/>
      <c r="H129" s="340"/>
      <c r="I129" s="74"/>
      <c r="J129" s="342" t="s">
        <v>183</v>
      </c>
      <c r="K129" s="342"/>
      <c r="L129" s="342"/>
      <c r="M129" s="342"/>
      <c r="N129" s="342"/>
      <c r="O129" s="342"/>
      <c r="P129" s="342"/>
      <c r="Q129" s="342"/>
      <c r="R129" s="342"/>
      <c r="S129" s="342"/>
      <c r="T129" s="342"/>
      <c r="U129" s="342"/>
      <c r="V129" s="342"/>
      <c r="W129" s="342"/>
      <c r="X129" s="342"/>
      <c r="Y129" s="342"/>
      <c r="Z129" s="342"/>
      <c r="AA129" s="342"/>
      <c r="AB129" s="342"/>
      <c r="AC129" s="342"/>
      <c r="AD129" s="342"/>
      <c r="AE129" s="342"/>
      <c r="AF129" s="342"/>
      <c r="AG129" s="327">
        <f>'PS-01 - Rozšíř.park'!J30</f>
        <v>0</v>
      </c>
      <c r="AH129" s="328"/>
      <c r="AI129" s="328"/>
      <c r="AJ129" s="328"/>
      <c r="AK129" s="328"/>
      <c r="AL129" s="328"/>
      <c r="AM129" s="328"/>
      <c r="AN129" s="326">
        <f t="shared" si="0"/>
        <v>0</v>
      </c>
      <c r="AO129" s="325"/>
      <c r="AP129" s="325"/>
      <c r="AQ129" s="75" t="s">
        <v>85</v>
      </c>
      <c r="AR129" s="72"/>
      <c r="AS129" s="76">
        <v>0</v>
      </c>
      <c r="AT129" s="77">
        <f t="shared" si="1"/>
        <v>0</v>
      </c>
      <c r="AU129" s="78">
        <f>'PS-01 - Rozšíř.park'!P116</f>
        <v>0</v>
      </c>
      <c r="AV129" s="77">
        <f>'PS-01 - Rozšíř.park'!J33</f>
        <v>0</v>
      </c>
      <c r="AW129" s="77">
        <f>'PS-01 - Rozšíř.park'!J34</f>
        <v>0</v>
      </c>
      <c r="AX129" s="77">
        <f>'PS-01 - Rozšíř.park'!J35</f>
        <v>0</v>
      </c>
      <c r="AY129" s="77">
        <f>'PS-01 - Rozšíř.park'!J36</f>
        <v>0</v>
      </c>
      <c r="AZ129" s="77">
        <f>'PS-01 - Rozšíř.park'!F33</f>
        <v>0</v>
      </c>
      <c r="BA129" s="77">
        <f>'PS-01 - Rozšíř.park'!F34</f>
        <v>0</v>
      </c>
      <c r="BB129" s="77">
        <f>'PS-01 - Rozšíř.park'!F35</f>
        <v>0</v>
      </c>
      <c r="BC129" s="77">
        <f>'PS-01 - Rozšíř.park'!F36</f>
        <v>0</v>
      </c>
      <c r="BD129" s="79">
        <f>'PS-01 - Rozšíř.park'!F37</f>
        <v>0</v>
      </c>
      <c r="BT129" s="80" t="s">
        <v>86</v>
      </c>
      <c r="BV129" s="80" t="s">
        <v>80</v>
      </c>
      <c r="BW129" s="80" t="s">
        <v>184</v>
      </c>
      <c r="BX129" s="80" t="s">
        <v>4</v>
      </c>
      <c r="CL129" s="80" t="s">
        <v>1</v>
      </c>
      <c r="CM129" s="80" t="s">
        <v>88</v>
      </c>
    </row>
    <row r="130" spans="1:91" s="6" customFormat="1" ht="16.5" customHeight="1" x14ac:dyDescent="0.2">
      <c r="A130" s="71" t="s">
        <v>82</v>
      </c>
      <c r="B130" s="72"/>
      <c r="C130" s="73"/>
      <c r="D130" s="340" t="s">
        <v>185</v>
      </c>
      <c r="E130" s="340"/>
      <c r="F130" s="340"/>
      <c r="G130" s="340"/>
      <c r="H130" s="340"/>
      <c r="I130" s="74"/>
      <c r="J130" s="342" t="s">
        <v>186</v>
      </c>
      <c r="K130" s="342"/>
      <c r="L130" s="342"/>
      <c r="M130" s="342"/>
      <c r="N130" s="342"/>
      <c r="O130" s="342"/>
      <c r="P130" s="342"/>
      <c r="Q130" s="342"/>
      <c r="R130" s="342"/>
      <c r="S130" s="342"/>
      <c r="T130" s="342"/>
      <c r="U130" s="342"/>
      <c r="V130" s="342"/>
      <c r="W130" s="342"/>
      <c r="X130" s="342"/>
      <c r="Y130" s="342"/>
      <c r="Z130" s="342"/>
      <c r="AA130" s="342"/>
      <c r="AB130" s="342"/>
      <c r="AC130" s="342"/>
      <c r="AD130" s="342"/>
      <c r="AE130" s="342"/>
      <c r="AF130" s="342"/>
      <c r="AG130" s="327">
        <f>'PS-02 - Zdrav.vyb'!J30</f>
        <v>0</v>
      </c>
      <c r="AH130" s="328"/>
      <c r="AI130" s="328"/>
      <c r="AJ130" s="328"/>
      <c r="AK130" s="328"/>
      <c r="AL130" s="328"/>
      <c r="AM130" s="328"/>
      <c r="AN130" s="326">
        <f t="shared" si="0"/>
        <v>0</v>
      </c>
      <c r="AO130" s="325"/>
      <c r="AP130" s="325"/>
      <c r="AQ130" s="75" t="s">
        <v>85</v>
      </c>
      <c r="AR130" s="72"/>
      <c r="AS130" s="76">
        <v>0</v>
      </c>
      <c r="AT130" s="77">
        <f t="shared" si="1"/>
        <v>0</v>
      </c>
      <c r="AU130" s="78">
        <f>'PS-02 - Zdrav.vyb'!P116</f>
        <v>0</v>
      </c>
      <c r="AV130" s="77">
        <f>'PS-02 - Zdrav.vyb'!J33</f>
        <v>0</v>
      </c>
      <c r="AW130" s="77">
        <f>'PS-02 - Zdrav.vyb'!J34</f>
        <v>0</v>
      </c>
      <c r="AX130" s="77">
        <f>'PS-02 - Zdrav.vyb'!J35</f>
        <v>0</v>
      </c>
      <c r="AY130" s="77">
        <f>'PS-02 - Zdrav.vyb'!J36</f>
        <v>0</v>
      </c>
      <c r="AZ130" s="77">
        <f>'PS-02 - Zdrav.vyb'!F33</f>
        <v>0</v>
      </c>
      <c r="BA130" s="77">
        <f>'PS-02 - Zdrav.vyb'!F34</f>
        <v>0</v>
      </c>
      <c r="BB130" s="77">
        <f>'PS-02 - Zdrav.vyb'!F35</f>
        <v>0</v>
      </c>
      <c r="BC130" s="77">
        <f>'PS-02 - Zdrav.vyb'!F36</f>
        <v>0</v>
      </c>
      <c r="BD130" s="79">
        <f>'PS-02 - Zdrav.vyb'!F37</f>
        <v>0</v>
      </c>
      <c r="BT130" s="80" t="s">
        <v>86</v>
      </c>
      <c r="BV130" s="80" t="s">
        <v>80</v>
      </c>
      <c r="BW130" s="80" t="s">
        <v>187</v>
      </c>
      <c r="BX130" s="80" t="s">
        <v>4</v>
      </c>
      <c r="CL130" s="80" t="s">
        <v>1</v>
      </c>
      <c r="CM130" s="80" t="s">
        <v>88</v>
      </c>
    </row>
    <row r="131" spans="1:91" s="6" customFormat="1" ht="16.5" customHeight="1" x14ac:dyDescent="0.2">
      <c r="A131" s="71" t="s">
        <v>82</v>
      </c>
      <c r="B131" s="72"/>
      <c r="C131" s="73"/>
      <c r="D131" s="340" t="s">
        <v>188</v>
      </c>
      <c r="E131" s="340"/>
      <c r="F131" s="340"/>
      <c r="G131" s="340"/>
      <c r="H131" s="340"/>
      <c r="I131" s="74"/>
      <c r="J131" s="342" t="s">
        <v>189</v>
      </c>
      <c r="K131" s="342"/>
      <c r="L131" s="342"/>
      <c r="M131" s="342"/>
      <c r="N131" s="342"/>
      <c r="O131" s="342"/>
      <c r="P131" s="342"/>
      <c r="Q131" s="342"/>
      <c r="R131" s="342"/>
      <c r="S131" s="342"/>
      <c r="T131" s="342"/>
      <c r="U131" s="342"/>
      <c r="V131" s="342"/>
      <c r="W131" s="342"/>
      <c r="X131" s="342"/>
      <c r="Y131" s="342"/>
      <c r="Z131" s="342"/>
      <c r="AA131" s="342"/>
      <c r="AB131" s="342"/>
      <c r="AC131" s="342"/>
      <c r="AD131" s="342"/>
      <c r="AE131" s="342"/>
      <c r="AF131" s="342"/>
      <c r="AG131" s="327">
        <f>VRN!J30</f>
        <v>0</v>
      </c>
      <c r="AH131" s="328"/>
      <c r="AI131" s="328"/>
      <c r="AJ131" s="328"/>
      <c r="AK131" s="328"/>
      <c r="AL131" s="328"/>
      <c r="AM131" s="328"/>
      <c r="AN131" s="326">
        <f t="shared" si="0"/>
        <v>0</v>
      </c>
      <c r="AO131" s="325"/>
      <c r="AP131" s="325"/>
      <c r="AQ131" s="75" t="s">
        <v>85</v>
      </c>
      <c r="AR131" s="72"/>
      <c r="AS131" s="86">
        <v>0</v>
      </c>
      <c r="AT131" s="87">
        <f t="shared" si="1"/>
        <v>0</v>
      </c>
      <c r="AU131" s="88">
        <f>VRN!P123</f>
        <v>334</v>
      </c>
      <c r="AV131" s="87">
        <f>VRN!J33</f>
        <v>0</v>
      </c>
      <c r="AW131" s="87">
        <f>VRN!J34</f>
        <v>0</v>
      </c>
      <c r="AX131" s="87">
        <f>VRN!J35</f>
        <v>0</v>
      </c>
      <c r="AY131" s="87">
        <f>VRN!J36</f>
        <v>0</v>
      </c>
      <c r="AZ131" s="87">
        <f>VRN!F33</f>
        <v>0</v>
      </c>
      <c r="BA131" s="87">
        <f>VRN!F34</f>
        <v>0</v>
      </c>
      <c r="BB131" s="87">
        <f>VRN!F35</f>
        <v>0</v>
      </c>
      <c r="BC131" s="87">
        <f>VRN!F36</f>
        <v>0</v>
      </c>
      <c r="BD131" s="89">
        <f>VRN!F37</f>
        <v>0</v>
      </c>
      <c r="BT131" s="80" t="s">
        <v>86</v>
      </c>
      <c r="BV131" s="80" t="s">
        <v>80</v>
      </c>
      <c r="BW131" s="80" t="s">
        <v>190</v>
      </c>
      <c r="BX131" s="80" t="s">
        <v>4</v>
      </c>
      <c r="CL131" s="80" t="s">
        <v>1</v>
      </c>
      <c r="CM131" s="80" t="s">
        <v>88</v>
      </c>
    </row>
    <row r="132" spans="1:91" s="1" customFormat="1" ht="30" customHeight="1" x14ac:dyDescent="0.2">
      <c r="B132" s="29"/>
      <c r="J132" s="179"/>
      <c r="K132" s="179"/>
      <c r="L132" s="179"/>
      <c r="M132" s="179"/>
      <c r="N132" s="179"/>
      <c r="O132" s="179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179"/>
      <c r="AC132" s="179"/>
      <c r="AD132" s="179"/>
      <c r="AE132" s="179"/>
      <c r="AF132" s="179"/>
      <c r="AG132" s="179"/>
      <c r="AH132" s="179"/>
      <c r="AI132" s="179"/>
      <c r="AJ132" s="179"/>
      <c r="AK132" s="179"/>
      <c r="AL132" s="179"/>
      <c r="AM132" s="179"/>
      <c r="AR132" s="29"/>
    </row>
    <row r="133" spans="1:91" s="1" customFormat="1" ht="6.9" customHeight="1" x14ac:dyDescent="0.2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29"/>
    </row>
  </sheetData>
  <mergeCells count="184">
    <mergeCell ref="D129:H129"/>
    <mergeCell ref="J129:AF129"/>
    <mergeCell ref="D130:H130"/>
    <mergeCell ref="J130:AF130"/>
    <mergeCell ref="D131:H131"/>
    <mergeCell ref="J131:AF131"/>
    <mergeCell ref="D124:H124"/>
    <mergeCell ref="J124:AF124"/>
    <mergeCell ref="D125:H125"/>
    <mergeCell ref="J125:AF125"/>
    <mergeCell ref="J126:AF126"/>
    <mergeCell ref="D126:H126"/>
    <mergeCell ref="D127:H127"/>
    <mergeCell ref="J127:AF127"/>
    <mergeCell ref="D128:H128"/>
    <mergeCell ref="J128:AF128"/>
    <mergeCell ref="D119:H119"/>
    <mergeCell ref="J119:AF119"/>
    <mergeCell ref="E120:I120"/>
    <mergeCell ref="K120:AF120"/>
    <mergeCell ref="E121:I121"/>
    <mergeCell ref="K121:AF121"/>
    <mergeCell ref="E122:I122"/>
    <mergeCell ref="K122:AF122"/>
    <mergeCell ref="E123:I123"/>
    <mergeCell ref="K123:AF123"/>
    <mergeCell ref="E114:I114"/>
    <mergeCell ref="K114:AF114"/>
    <mergeCell ref="D115:H115"/>
    <mergeCell ref="J115:AF115"/>
    <mergeCell ref="K116:AF116"/>
    <mergeCell ref="E116:I116"/>
    <mergeCell ref="E117:I117"/>
    <mergeCell ref="K117:AF117"/>
    <mergeCell ref="E118:I118"/>
    <mergeCell ref="K118:AF118"/>
    <mergeCell ref="L109:AF109"/>
    <mergeCell ref="F109:J109"/>
    <mergeCell ref="L110:AF110"/>
    <mergeCell ref="F110:J110"/>
    <mergeCell ref="E111:I111"/>
    <mergeCell ref="K111:AF111"/>
    <mergeCell ref="K112:AF112"/>
    <mergeCell ref="E112:I112"/>
    <mergeCell ref="E113:I113"/>
    <mergeCell ref="K113:AF113"/>
    <mergeCell ref="L104:AF104"/>
    <mergeCell ref="F104:J104"/>
    <mergeCell ref="K105:AF105"/>
    <mergeCell ref="E105:I105"/>
    <mergeCell ref="K106:AF106"/>
    <mergeCell ref="E106:I106"/>
    <mergeCell ref="L107:AF107"/>
    <mergeCell ref="F107:J107"/>
    <mergeCell ref="L108:AF108"/>
    <mergeCell ref="F108:J108"/>
    <mergeCell ref="E99:I99"/>
    <mergeCell ref="K100:AF100"/>
    <mergeCell ref="E100:I100"/>
    <mergeCell ref="E101:I101"/>
    <mergeCell ref="K101:AF101"/>
    <mergeCell ref="E102:I102"/>
    <mergeCell ref="K102:AF102"/>
    <mergeCell ref="L103:AF103"/>
    <mergeCell ref="F103:J103"/>
    <mergeCell ref="C92:G92"/>
    <mergeCell ref="I92:AF92"/>
    <mergeCell ref="D95:H95"/>
    <mergeCell ref="J95:AF95"/>
    <mergeCell ref="D96:H96"/>
    <mergeCell ref="J96:AF96"/>
    <mergeCell ref="K97:AF97"/>
    <mergeCell ref="E97:I97"/>
    <mergeCell ref="K98:AF98"/>
    <mergeCell ref="E98:I98"/>
    <mergeCell ref="AN128:AP128"/>
    <mergeCell ref="AG128:AM128"/>
    <mergeCell ref="AN129:AP129"/>
    <mergeCell ref="AG129:AM129"/>
    <mergeCell ref="AN130:AP130"/>
    <mergeCell ref="AG130:AM130"/>
    <mergeCell ref="AN131:AP131"/>
    <mergeCell ref="AG131:AM131"/>
    <mergeCell ref="L85:AO85"/>
    <mergeCell ref="K99:AF99"/>
    <mergeCell ref="AM87:AN87"/>
    <mergeCell ref="AM89:AP89"/>
    <mergeCell ref="AM90:AP90"/>
    <mergeCell ref="AN92:AP92"/>
    <mergeCell ref="AG92:AM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G99:AM99"/>
    <mergeCell ref="AG123:AM123"/>
    <mergeCell ref="AN123:AP123"/>
    <mergeCell ref="AN124:AP124"/>
    <mergeCell ref="AG124:AM124"/>
    <mergeCell ref="AN125:AP125"/>
    <mergeCell ref="AG125:AM125"/>
    <mergeCell ref="AN126:AP126"/>
    <mergeCell ref="AG126:AM126"/>
    <mergeCell ref="AN127:AP127"/>
    <mergeCell ref="AG127:AM127"/>
    <mergeCell ref="AG118:AM118"/>
    <mergeCell ref="AN118:AP118"/>
    <mergeCell ref="AN119:AP119"/>
    <mergeCell ref="AG119:AM119"/>
    <mergeCell ref="AG120:AM120"/>
    <mergeCell ref="AN120:AP120"/>
    <mergeCell ref="AN121:AP121"/>
    <mergeCell ref="AG121:AM121"/>
    <mergeCell ref="AN122:AP122"/>
    <mergeCell ref="AG122:AM12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G117:AM117"/>
    <mergeCell ref="AN117:AP117"/>
    <mergeCell ref="AN108:AP108"/>
    <mergeCell ref="AG108:AM108"/>
    <mergeCell ref="AG109:AM109"/>
    <mergeCell ref="AN109:AP109"/>
    <mergeCell ref="AG110:AM110"/>
    <mergeCell ref="AN110:AP110"/>
    <mergeCell ref="AN111:AP111"/>
    <mergeCell ref="AG111:AM111"/>
    <mergeCell ref="AG112:AM112"/>
    <mergeCell ref="AN112:AP112"/>
    <mergeCell ref="AG103:AM103"/>
    <mergeCell ref="AN103:AP103"/>
    <mergeCell ref="AG104:AM104"/>
    <mergeCell ref="AN104:AP104"/>
    <mergeCell ref="AG105:AM105"/>
    <mergeCell ref="AN105:AP105"/>
    <mergeCell ref="AN106:AP106"/>
    <mergeCell ref="AG106:AM106"/>
    <mergeCell ref="AN107:AP107"/>
    <mergeCell ref="AG107:AM107"/>
    <mergeCell ref="L33:P33"/>
    <mergeCell ref="W33:AE33"/>
    <mergeCell ref="AK33:AO33"/>
    <mergeCell ref="AK35:AO35"/>
    <mergeCell ref="X35:AB35"/>
    <mergeCell ref="AR2:BE2"/>
    <mergeCell ref="AN101:AP101"/>
    <mergeCell ref="AG101:AM101"/>
    <mergeCell ref="AN102:AP102"/>
    <mergeCell ref="AG102:AM102"/>
    <mergeCell ref="AS89:AT91"/>
    <mergeCell ref="AN99:AP99"/>
    <mergeCell ref="AN100:AP100"/>
    <mergeCell ref="AG100:AM100"/>
    <mergeCell ref="AG94:AM94"/>
    <mergeCell ref="AN94:AP94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</mergeCells>
  <hyperlinks>
    <hyperlink ref="A95" location="'SO-00 - Příprava staveniště'!C2" display="/" xr:uid="{00000000-0004-0000-0000-000000000000}"/>
    <hyperlink ref="A97" location="'01 - Bourací práce'!C2" display="/" xr:uid="{00000000-0004-0000-0000-000001000000}"/>
    <hyperlink ref="A98" location="'02 - Nový stav'!C2" display="/" xr:uid="{00000000-0004-0000-0000-000002000000}"/>
    <hyperlink ref="A99" location="'03 - ZTI'!C2" display="/" xr:uid="{00000000-0004-0000-0000-000003000000}"/>
    <hyperlink ref="A100" location="'04 - ÚT'!C2" display="/" xr:uid="{00000000-0004-0000-0000-000004000000}"/>
    <hyperlink ref="A101" location="'05 - VZT'!C2" display="/" xr:uid="{00000000-0004-0000-0000-000005000000}"/>
    <hyperlink ref="A103" location="'06.1 - chlazení přemístěn...'!C2" display="/" xr:uid="{00000000-0004-0000-0000-000006000000}"/>
    <hyperlink ref="A104" location="'06.2 - chlazení rozvody'!C2" display="/" xr:uid="{00000000-0004-0000-0000-000007000000}"/>
    <hyperlink ref="A105" location="'07 - Silnoproud rozvody'!C2" display="/" xr:uid="{00000000-0004-0000-0000-000008000000}"/>
    <hyperlink ref="A107" location="'08.1 - elektrická zabezpe...'!C2" display="/" xr:uid="{00000000-0004-0000-0000-000009000000}"/>
    <hyperlink ref="A108" location="'08.2 - evakuační a místní...'!C2" display="/" xr:uid="{00000000-0004-0000-0000-00000A000000}"/>
    <hyperlink ref="A109" location="'08.3 - elektrická požární...'!C2" display="/" xr:uid="{00000000-0004-0000-0000-00000B000000}"/>
    <hyperlink ref="A110" location="'08.4 - strukturovaný kabe...'!C2" display="/" xr:uid="{00000000-0004-0000-0000-00000C000000}"/>
    <hyperlink ref="A111" location="'09 - MaR'!C2" display="/" xr:uid="{00000000-0004-0000-0000-00000D000000}"/>
    <hyperlink ref="A112" location="'10 - Potrubní pošta'!C2" display="/" xr:uid="{00000000-0004-0000-0000-00000E000000}"/>
    <hyperlink ref="A113" location="'11 - Medicinální plyny ro...'!C2" display="/" xr:uid="{00000000-0004-0000-0000-00000F000000}"/>
    <hyperlink ref="A114" location="'ORN - Ostatní rozpočtové ...'!C2" display="/" xr:uid="{00000000-0004-0000-0000-000010000000}"/>
    <hyperlink ref="A116" location="'01 - Komunikace a plochy'!C2" display="/" xr:uid="{00000000-0004-0000-0000-000011000000}"/>
    <hyperlink ref="A117" location="'02 - Přístupové chodníky'!C2" display="/" xr:uid="{00000000-0004-0000-0000-000012000000}"/>
    <hyperlink ref="A118" location="'03 - Sadové úpravy'!C2" display="/" xr:uid="{00000000-0004-0000-0000-000013000000}"/>
    <hyperlink ref="A120" location="'01 - Opěrné stěny, schodiště'!C2" display="/" xr:uid="{00000000-0004-0000-0000-000014000000}"/>
    <hyperlink ref="A121" location="'02 - Zastřešení chodníku'!C2" display="/" xr:uid="{00000000-0004-0000-0000-000015000000}"/>
    <hyperlink ref="A122" location="'03 - Vyvýšené záhony'!C2" display="/" xr:uid="{00000000-0004-0000-0000-000016000000}"/>
    <hyperlink ref="A123" location="'ORN - Ostatní rozpočtové ..._01'!C2" display="/" xr:uid="{00000000-0004-0000-0000-000017000000}"/>
    <hyperlink ref="A124" location="'IO-01 - Přeložky vodovodů'!C2" display="/" xr:uid="{00000000-0004-0000-0000-000018000000}"/>
    <hyperlink ref="A125" location="'IO-02 - Přeložky kanalizací'!C2" display="/" xr:uid="{00000000-0004-0000-0000-000019000000}"/>
    <hyperlink ref="A126" location="'IO-03 - Dešťová kanalizace'!C2" display="/" xr:uid="{00000000-0004-0000-0000-00001A000000}"/>
    <hyperlink ref="A127" location="'IO-04 - Přeložka areálové...'!C2" display="/" xr:uid="{00000000-0004-0000-0000-00001B000000}"/>
    <hyperlink ref="A128" location="'IO-05 - Venkovní osvětlen...'!C2" display="/" xr:uid="{00000000-0004-0000-0000-00001C000000}"/>
    <hyperlink ref="A129" location="'PS-01 - Rozšíření parkova...'!C2" display="/" xr:uid="{00000000-0004-0000-0000-00001D000000}"/>
    <hyperlink ref="A130" location="'PS-02 - Zdravotnické vyba...'!C2" display="/" xr:uid="{00000000-0004-0000-0000-00001E000000}"/>
    <hyperlink ref="A131" location="'VRN - Vedlejší rozpočtové...'!C2" display="/" xr:uid="{00000000-0004-0000-0000-00001F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2"/>
  <sheetViews>
    <sheetView showGridLines="0" topLeftCell="A106" workbookViewId="0">
      <selection activeCell="F121" sqref="F12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120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1959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07 - Silnoproud rozvody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07 - Silnoproud rozvody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1960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1961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9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6"/>
  <sheetViews>
    <sheetView showGridLines="0" topLeftCell="A116" zoomScaleNormal="100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126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1962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1963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1962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 xml:space="preserve">08.1 - elektrická zabezpečovací signalizace 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1962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 xml:space="preserve">08.1 - elektrická zabezpečovací signalizace 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24.1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1964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330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330</v>
      </c>
      <c r="BM125" s="146" t="s">
        <v>1965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A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26"/>
  <sheetViews>
    <sheetView showGridLines="0" topLeftCell="A114" workbookViewId="0">
      <selection activeCell="I125" sqref="I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129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1962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1966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1962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 xml:space="preserve">08.2 - evakuační a místní ozvučení 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1962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 xml:space="preserve">08.2 - evakuační a místní ozvučení 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21.7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1967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330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330</v>
      </c>
      <c r="BM125" s="146" t="s">
        <v>1965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B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26"/>
  <sheetViews>
    <sheetView showGridLines="0" topLeftCell="A111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132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1962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1968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1962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>08.3 - elektrická požární signalizace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1962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>08.3 - elektrická požární signalizace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21.7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1969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330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330</v>
      </c>
      <c r="BM125" s="146" t="s">
        <v>1965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C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26"/>
  <sheetViews>
    <sheetView showGridLines="0" topLeftCell="A108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135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1962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1970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1962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>08.4 - strukturovaný kabelážní systém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1962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>08.4 - strukturovaný kabelážní systém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24.1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1971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330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330</v>
      </c>
      <c r="BM125" s="146" t="s">
        <v>1965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D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22"/>
  <sheetViews>
    <sheetView showGridLines="0" topLeftCell="A111" workbookViewId="0">
      <selection activeCell="F121" sqref="F12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138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1972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09 - MaR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09 - MaR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1973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1974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E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22"/>
  <sheetViews>
    <sheetView showGridLines="0" topLeftCell="A114" workbookViewId="0">
      <selection activeCell="J131" sqref="J13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141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1975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10 - Potrubní pošta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10 - Potrubní pošta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1976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1977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F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22"/>
  <sheetViews>
    <sheetView showGridLines="0" topLeftCell="A108" workbookViewId="0">
      <selection activeCell="I125" sqref="I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144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1978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11 - Medicinální plyny rozvody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11 - Medicinální plyny rozvody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21.7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1979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1980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10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31"/>
  <sheetViews>
    <sheetView showGridLines="0" topLeftCell="A111" workbookViewId="0">
      <selection activeCell="F127" sqref="F127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147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1981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ROUND(J122,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ROUND((SUM(BE122:BE130)),  2)</f>
        <v>0</v>
      </c>
      <c r="I35" s="94">
        <v>0.21</v>
      </c>
      <c r="J35" s="83">
        <f>ROUND(((SUM(BE122:BE130))*I35),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ROUND((SUM(BF122:BF130)),  2)</f>
        <v>0</v>
      </c>
      <c r="I36" s="94">
        <v>0.15</v>
      </c>
      <c r="J36" s="83">
        <f>ROUND(((SUM(BF122:BF130))*I36),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ROUND((SUM(BG122:BG130)),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ROUND((SUM(BH122:BH130)),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ROUND((SUM(BI122:BI130)),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ORN - Ostatní rozpočtové náklady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J122</f>
        <v>0</v>
      </c>
      <c r="L98" s="29"/>
      <c r="AU98" s="17" t="s">
        <v>226</v>
      </c>
    </row>
    <row r="99" spans="2:47" s="8" customFormat="1" ht="24.9" customHeight="1" x14ac:dyDescent="0.2">
      <c r="B99" s="106"/>
      <c r="D99" s="107" t="s">
        <v>1982</v>
      </c>
      <c r="E99" s="108"/>
      <c r="F99" s="108"/>
      <c r="G99" s="108"/>
      <c r="H99" s="108"/>
      <c r="I99" s="108"/>
      <c r="J99" s="109">
        <f>J123</f>
        <v>0</v>
      </c>
      <c r="L99" s="106"/>
    </row>
    <row r="100" spans="2:47" s="9" customFormat="1" ht="20" customHeight="1" x14ac:dyDescent="0.2">
      <c r="B100" s="110"/>
      <c r="D100" s="111" t="s">
        <v>1983</v>
      </c>
      <c r="E100" s="112"/>
      <c r="F100" s="112"/>
      <c r="G100" s="112"/>
      <c r="H100" s="112"/>
      <c r="I100" s="112"/>
      <c r="J100" s="113">
        <f>J124</f>
        <v>0</v>
      </c>
      <c r="L100" s="110"/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s="1" customFormat="1" ht="16.5" customHeight="1" x14ac:dyDescent="0.2">
      <c r="B112" s="29"/>
      <c r="E112" s="347" t="s">
        <v>490</v>
      </c>
      <c r="F112" s="349"/>
      <c r="G112" s="349"/>
      <c r="H112" s="349"/>
      <c r="L112" s="29"/>
    </row>
    <row r="113" spans="2:65" s="1" customFormat="1" ht="12" customHeight="1" x14ac:dyDescent="0.2">
      <c r="B113" s="29"/>
      <c r="C113" s="26" t="s">
        <v>491</v>
      </c>
      <c r="L113" s="29"/>
    </row>
    <row r="114" spans="2:65" s="1" customFormat="1" ht="16.5" customHeight="1" x14ac:dyDescent="0.2">
      <c r="B114" s="29"/>
      <c r="E114" s="329" t="str">
        <f>E11</f>
        <v>ORN - Ostatní rozpočtové náklady</v>
      </c>
      <c r="F114" s="349"/>
      <c r="G114" s="349"/>
      <c r="H114" s="349"/>
      <c r="L114" s="29"/>
    </row>
    <row r="115" spans="2:65" s="1" customFormat="1" ht="6.9" customHeight="1" x14ac:dyDescent="0.2">
      <c r="B115" s="29"/>
      <c r="L115" s="29"/>
    </row>
    <row r="116" spans="2:65" s="1" customFormat="1" ht="12" customHeight="1" x14ac:dyDescent="0.2">
      <c r="B116" s="29"/>
      <c r="C116" s="26" t="s">
        <v>18</v>
      </c>
      <c r="F116" s="24" t="str">
        <f>F14</f>
        <v>Náchod</v>
      </c>
      <c r="I116" s="26" t="s">
        <v>20</v>
      </c>
      <c r="J116" s="49" t="str">
        <f>IF(J14="","",J14)</f>
        <v>10. 8. 2023</v>
      </c>
      <c r="L116" s="29"/>
    </row>
    <row r="117" spans="2:65" s="1" customFormat="1" ht="6.9" customHeight="1" x14ac:dyDescent="0.2">
      <c r="B117" s="29"/>
      <c r="L117" s="29"/>
    </row>
    <row r="118" spans="2:65" s="1" customFormat="1" ht="15.15" customHeight="1" x14ac:dyDescent="0.2">
      <c r="B118" s="29"/>
      <c r="C118" s="26" t="s">
        <v>22</v>
      </c>
      <c r="F118" s="24" t="str">
        <f>E17</f>
        <v>Královéhradecký kraj</v>
      </c>
      <c r="I118" s="26" t="s">
        <v>30</v>
      </c>
      <c r="J118" s="27" t="str">
        <f>E23</f>
        <v>PROXION s.r.o.</v>
      </c>
      <c r="L118" s="29"/>
    </row>
    <row r="119" spans="2:65" s="1" customFormat="1" ht="15.15" customHeight="1" x14ac:dyDescent="0.2">
      <c r="B119" s="29"/>
      <c r="C119" s="26" t="s">
        <v>28</v>
      </c>
      <c r="F119" s="24" t="str">
        <f>IF(E20="","",E20)</f>
        <v xml:space="preserve"> </v>
      </c>
      <c r="I119" s="26" t="s">
        <v>35</v>
      </c>
      <c r="J119" s="27" t="str">
        <f>E26</f>
        <v>Michael Hlušek</v>
      </c>
      <c r="L119" s="29"/>
    </row>
    <row r="120" spans="2:65" s="1" customFormat="1" ht="10.4" customHeight="1" x14ac:dyDescent="0.2">
      <c r="B120" s="29"/>
      <c r="L120" s="29"/>
    </row>
    <row r="121" spans="2:65" s="10" customFormat="1" ht="29.25" customHeight="1" x14ac:dyDescent="0.2">
      <c r="B121" s="114"/>
      <c r="C121" s="115" t="s">
        <v>234</v>
      </c>
      <c r="D121" s="116" t="s">
        <v>63</v>
      </c>
      <c r="E121" s="116" t="s">
        <v>59</v>
      </c>
      <c r="F121" s="116" t="s">
        <v>60</v>
      </c>
      <c r="G121" s="116" t="s">
        <v>235</v>
      </c>
      <c r="H121" s="116" t="s">
        <v>236</v>
      </c>
      <c r="I121" s="116" t="s">
        <v>237</v>
      </c>
      <c r="J121" s="117" t="s">
        <v>224</v>
      </c>
      <c r="K121" s="118" t="s">
        <v>238</v>
      </c>
      <c r="L121" s="114"/>
      <c r="M121" s="56" t="s">
        <v>1</v>
      </c>
      <c r="N121" s="57" t="s">
        <v>42</v>
      </c>
      <c r="O121" s="57" t="s">
        <v>239</v>
      </c>
      <c r="P121" s="57" t="s">
        <v>240</v>
      </c>
      <c r="Q121" s="57" t="s">
        <v>241</v>
      </c>
      <c r="R121" s="57" t="s">
        <v>242</v>
      </c>
      <c r="S121" s="57" t="s">
        <v>243</v>
      </c>
      <c r="T121" s="58" t="s">
        <v>244</v>
      </c>
    </row>
    <row r="122" spans="2:65" s="1" customFormat="1" ht="23" customHeight="1" x14ac:dyDescent="0.35">
      <c r="B122" s="29"/>
      <c r="C122" s="61" t="s">
        <v>245</v>
      </c>
      <c r="J122" s="119">
        <f>BK122</f>
        <v>0</v>
      </c>
      <c r="L122" s="29"/>
      <c r="M122" s="59"/>
      <c r="N122" s="50"/>
      <c r="O122" s="50"/>
      <c r="P122" s="120">
        <f>P123</f>
        <v>0</v>
      </c>
      <c r="Q122" s="50"/>
      <c r="R122" s="120">
        <f>R123</f>
        <v>0</v>
      </c>
      <c r="S122" s="50"/>
      <c r="T122" s="121">
        <f>T123</f>
        <v>0</v>
      </c>
      <c r="AT122" s="17" t="s">
        <v>77</v>
      </c>
      <c r="AU122" s="17" t="s">
        <v>226</v>
      </c>
      <c r="BK122" s="122">
        <f>BK123</f>
        <v>0</v>
      </c>
    </row>
    <row r="123" spans="2:65" s="11" customFormat="1" ht="26" customHeight="1" x14ac:dyDescent="0.35">
      <c r="B123" s="123"/>
      <c r="D123" s="124" t="s">
        <v>77</v>
      </c>
      <c r="E123" s="125" t="s">
        <v>188</v>
      </c>
      <c r="F123" s="125" t="s">
        <v>189</v>
      </c>
      <c r="J123" s="126">
        <f>BK123</f>
        <v>0</v>
      </c>
      <c r="L123" s="123"/>
      <c r="M123" s="127"/>
      <c r="P123" s="128">
        <f>P124</f>
        <v>0</v>
      </c>
      <c r="R123" s="128">
        <f>R124</f>
        <v>0</v>
      </c>
      <c r="T123" s="129">
        <f>T124</f>
        <v>0</v>
      </c>
      <c r="AR123" s="124" t="s">
        <v>270</v>
      </c>
      <c r="AT123" s="130" t="s">
        <v>77</v>
      </c>
      <c r="AU123" s="130" t="s">
        <v>78</v>
      </c>
      <c r="AY123" s="124" t="s">
        <v>248</v>
      </c>
      <c r="BK123" s="131">
        <f>BK124</f>
        <v>0</v>
      </c>
    </row>
    <row r="124" spans="2:65" s="11" customFormat="1" ht="23" customHeight="1" x14ac:dyDescent="0.25">
      <c r="B124" s="123"/>
      <c r="D124" s="124" t="s">
        <v>77</v>
      </c>
      <c r="E124" s="132" t="s">
        <v>1984</v>
      </c>
      <c r="F124" s="132" t="s">
        <v>1985</v>
      </c>
      <c r="J124" s="133">
        <f>BK124</f>
        <v>0</v>
      </c>
      <c r="L124" s="123"/>
      <c r="M124" s="127"/>
      <c r="P124" s="128">
        <f>SUM(P125:P130)</f>
        <v>0</v>
      </c>
      <c r="R124" s="128">
        <f>SUM(R125:R130)</f>
        <v>0</v>
      </c>
      <c r="T124" s="129">
        <f>SUM(T125:T130)</f>
        <v>0</v>
      </c>
      <c r="AR124" s="124" t="s">
        <v>270</v>
      </c>
      <c r="AT124" s="130" t="s">
        <v>77</v>
      </c>
      <c r="AU124" s="130" t="s">
        <v>86</v>
      </c>
      <c r="AY124" s="124" t="s">
        <v>248</v>
      </c>
      <c r="BK124" s="131">
        <f>SUM(BK125:BK130)</f>
        <v>0</v>
      </c>
    </row>
    <row r="125" spans="2:65" s="1" customFormat="1" ht="24.1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1986</v>
      </c>
      <c r="G125" s="138" t="s">
        <v>368</v>
      </c>
      <c r="H125" s="139">
        <v>1</v>
      </c>
      <c r="I125" s="180">
        <v>0</v>
      </c>
      <c r="J125" s="140">
        <f t="shared" ref="J125:J130" si="0">ROUND(I125*H125,2)</f>
        <v>0</v>
      </c>
      <c r="K125" s="141"/>
      <c r="L125" s="29"/>
      <c r="M125" s="142" t="s">
        <v>1</v>
      </c>
      <c r="N125" s="143" t="s">
        <v>43</v>
      </c>
      <c r="O125" s="144">
        <v>0</v>
      </c>
      <c r="P125" s="144">
        <f t="shared" ref="P125:P130" si="1">O125*H125</f>
        <v>0</v>
      </c>
      <c r="Q125" s="144">
        <v>0</v>
      </c>
      <c r="R125" s="144">
        <f t="shared" ref="R125:R130" si="2">Q125*H125</f>
        <v>0</v>
      </c>
      <c r="S125" s="144">
        <v>0</v>
      </c>
      <c r="T125" s="145">
        <f t="shared" ref="T125:T130" si="3">S125*H125</f>
        <v>0</v>
      </c>
      <c r="AR125" s="146" t="s">
        <v>1987</v>
      </c>
      <c r="AT125" s="146" t="s">
        <v>250</v>
      </c>
      <c r="AU125" s="146" t="s">
        <v>88</v>
      </c>
      <c r="AY125" s="17" t="s">
        <v>248</v>
      </c>
      <c r="BE125" s="147">
        <f t="shared" ref="BE125:BE130" si="4">IF(N125="základní",J125,0)</f>
        <v>0</v>
      </c>
      <c r="BF125" s="147">
        <f t="shared" ref="BF125:BF130" si="5">IF(N125="snížená",J125,0)</f>
        <v>0</v>
      </c>
      <c r="BG125" s="147">
        <f t="shared" ref="BG125:BG130" si="6">IF(N125="zákl. přenesená",J125,0)</f>
        <v>0</v>
      </c>
      <c r="BH125" s="147">
        <f t="shared" ref="BH125:BH130" si="7">IF(N125="sníž. přenesená",J125,0)</f>
        <v>0</v>
      </c>
      <c r="BI125" s="147">
        <f t="shared" ref="BI125:BI130" si="8">IF(N125="nulová",J125,0)</f>
        <v>0</v>
      </c>
      <c r="BJ125" s="17" t="s">
        <v>86</v>
      </c>
      <c r="BK125" s="147">
        <f t="shared" ref="BK125:BK130" si="9">ROUND(I125*H125,2)</f>
        <v>0</v>
      </c>
      <c r="BL125" s="17" t="s">
        <v>1987</v>
      </c>
      <c r="BM125" s="146" t="s">
        <v>1988</v>
      </c>
    </row>
    <row r="126" spans="2:65" s="1" customFormat="1" ht="21.75" customHeight="1" x14ac:dyDescent="0.2">
      <c r="B126" s="134"/>
      <c r="C126" s="135" t="s">
        <v>88</v>
      </c>
      <c r="D126" s="135" t="s">
        <v>250</v>
      </c>
      <c r="E126" s="136" t="s">
        <v>371</v>
      </c>
      <c r="F126" s="137" t="s">
        <v>1989</v>
      </c>
      <c r="G126" s="138" t="s">
        <v>368</v>
      </c>
      <c r="H126" s="139">
        <v>1</v>
      </c>
      <c r="I126" s="180">
        <v>0</v>
      </c>
      <c r="J126" s="140">
        <f t="shared" si="0"/>
        <v>0</v>
      </c>
      <c r="K126" s="141"/>
      <c r="L126" s="29"/>
      <c r="M126" s="142" t="s">
        <v>1</v>
      </c>
      <c r="N126" s="143" t="s">
        <v>43</v>
      </c>
      <c r="O126" s="144">
        <v>0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1987</v>
      </c>
      <c r="AT126" s="146" t="s">
        <v>250</v>
      </c>
      <c r="AU126" s="146" t="s">
        <v>88</v>
      </c>
      <c r="AY126" s="17" t="s">
        <v>248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86</v>
      </c>
      <c r="BK126" s="147">
        <f t="shared" si="9"/>
        <v>0</v>
      </c>
      <c r="BL126" s="17" t="s">
        <v>1987</v>
      </c>
      <c r="BM126" s="146" t="s">
        <v>1990</v>
      </c>
    </row>
    <row r="127" spans="2:65" s="1" customFormat="1" ht="16.5" customHeight="1" x14ac:dyDescent="0.2">
      <c r="B127" s="134"/>
      <c r="C127" s="135" t="s">
        <v>113</v>
      </c>
      <c r="D127" s="135" t="s">
        <v>250</v>
      </c>
      <c r="E127" s="136" t="s">
        <v>375</v>
      </c>
      <c r="F127" s="137" t="s">
        <v>1991</v>
      </c>
      <c r="G127" s="138" t="s">
        <v>368</v>
      </c>
      <c r="H127" s="139">
        <v>1</v>
      </c>
      <c r="I127" s="180">
        <v>0</v>
      </c>
      <c r="J127" s="140">
        <f t="shared" si="0"/>
        <v>0</v>
      </c>
      <c r="K127" s="141"/>
      <c r="L127" s="29"/>
      <c r="M127" s="142" t="s">
        <v>1</v>
      </c>
      <c r="N127" s="143" t="s">
        <v>43</v>
      </c>
      <c r="O127" s="144">
        <v>0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1987</v>
      </c>
      <c r="AT127" s="146" t="s">
        <v>250</v>
      </c>
      <c r="AU127" s="146" t="s">
        <v>88</v>
      </c>
      <c r="AY127" s="17" t="s">
        <v>248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86</v>
      </c>
      <c r="BK127" s="147">
        <f t="shared" si="9"/>
        <v>0</v>
      </c>
      <c r="BL127" s="17" t="s">
        <v>1987</v>
      </c>
      <c r="BM127" s="146" t="s">
        <v>1992</v>
      </c>
    </row>
    <row r="128" spans="2:65" s="1" customFormat="1" ht="24.15" customHeight="1" x14ac:dyDescent="0.2">
      <c r="B128" s="134"/>
      <c r="C128" s="135" t="s">
        <v>253</v>
      </c>
      <c r="D128" s="135" t="s">
        <v>250</v>
      </c>
      <c r="E128" s="136" t="s">
        <v>1514</v>
      </c>
      <c r="F128" s="137" t="s">
        <v>1993</v>
      </c>
      <c r="G128" s="138" t="s">
        <v>368</v>
      </c>
      <c r="H128" s="139">
        <v>1</v>
      </c>
      <c r="I128" s="180">
        <v>0</v>
      </c>
      <c r="J128" s="140">
        <f t="shared" si="0"/>
        <v>0</v>
      </c>
      <c r="K128" s="141"/>
      <c r="L128" s="29"/>
      <c r="M128" s="142" t="s">
        <v>1</v>
      </c>
      <c r="N128" s="143" t="s">
        <v>43</v>
      </c>
      <c r="O128" s="144">
        <v>0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1987</v>
      </c>
      <c r="AT128" s="146" t="s">
        <v>250</v>
      </c>
      <c r="AU128" s="146" t="s">
        <v>88</v>
      </c>
      <c r="AY128" s="17" t="s">
        <v>248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86</v>
      </c>
      <c r="BK128" s="147">
        <f t="shared" si="9"/>
        <v>0</v>
      </c>
      <c r="BL128" s="17" t="s">
        <v>1987</v>
      </c>
      <c r="BM128" s="146" t="s">
        <v>1994</v>
      </c>
    </row>
    <row r="129" spans="2:65" s="1" customFormat="1" ht="21.75" customHeight="1" x14ac:dyDescent="0.2">
      <c r="B129" s="134"/>
      <c r="C129" s="135" t="s">
        <v>270</v>
      </c>
      <c r="D129" s="135" t="s">
        <v>250</v>
      </c>
      <c r="E129" s="136" t="s">
        <v>380</v>
      </c>
      <c r="F129" s="137" t="s">
        <v>1995</v>
      </c>
      <c r="G129" s="138" t="s">
        <v>368</v>
      </c>
      <c r="H129" s="139">
        <v>1</v>
      </c>
      <c r="I129" s="180">
        <v>0</v>
      </c>
      <c r="J129" s="140">
        <f t="shared" si="0"/>
        <v>0</v>
      </c>
      <c r="K129" s="141"/>
      <c r="L129" s="29"/>
      <c r="M129" s="142" t="s">
        <v>1</v>
      </c>
      <c r="N129" s="143" t="s">
        <v>43</v>
      </c>
      <c r="O129" s="144">
        <v>0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1987</v>
      </c>
      <c r="AT129" s="146" t="s">
        <v>250</v>
      </c>
      <c r="AU129" s="146" t="s">
        <v>88</v>
      </c>
      <c r="AY129" s="17" t="s">
        <v>248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86</v>
      </c>
      <c r="BK129" s="147">
        <f t="shared" si="9"/>
        <v>0</v>
      </c>
      <c r="BL129" s="17" t="s">
        <v>1987</v>
      </c>
      <c r="BM129" s="146" t="s">
        <v>1996</v>
      </c>
    </row>
    <row r="130" spans="2:65" s="1" customFormat="1" ht="21.75" customHeight="1" x14ac:dyDescent="0.2">
      <c r="B130" s="134"/>
      <c r="C130" s="135" t="s">
        <v>276</v>
      </c>
      <c r="D130" s="135" t="s">
        <v>250</v>
      </c>
      <c r="E130" s="136" t="s">
        <v>1525</v>
      </c>
      <c r="F130" s="137" t="s">
        <v>1997</v>
      </c>
      <c r="G130" s="138" t="s">
        <v>368</v>
      </c>
      <c r="H130" s="139">
        <v>1</v>
      </c>
      <c r="I130" s="180">
        <v>0</v>
      </c>
      <c r="J130" s="140">
        <f t="shared" si="0"/>
        <v>0</v>
      </c>
      <c r="K130" s="141"/>
      <c r="L130" s="29"/>
      <c r="M130" s="163" t="s">
        <v>1</v>
      </c>
      <c r="N130" s="164" t="s">
        <v>43</v>
      </c>
      <c r="O130" s="165">
        <v>0</v>
      </c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AR130" s="146" t="s">
        <v>1987</v>
      </c>
      <c r="AT130" s="146" t="s">
        <v>250</v>
      </c>
      <c r="AU130" s="146" t="s">
        <v>88</v>
      </c>
      <c r="AY130" s="17" t="s">
        <v>248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86</v>
      </c>
      <c r="BK130" s="147">
        <f t="shared" si="9"/>
        <v>0</v>
      </c>
      <c r="BL130" s="17" t="s">
        <v>1987</v>
      </c>
      <c r="BM130" s="146" t="s">
        <v>1998</v>
      </c>
    </row>
    <row r="131" spans="2:65" s="1" customFormat="1" ht="6.9" customHeight="1" x14ac:dyDescent="0.2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9"/>
    </row>
  </sheetData>
  <autoFilter ref="C121:K130" xr:uid="{00000000-0009-0000-0000-00001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226"/>
  <sheetViews>
    <sheetView showGridLines="0" topLeftCell="A216" workbookViewId="0">
      <selection activeCell="F227" sqref="F227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152</v>
      </c>
      <c r="AZ2" s="90" t="s">
        <v>191</v>
      </c>
      <c r="BA2" s="90" t="s">
        <v>192</v>
      </c>
      <c r="BB2" s="90" t="s">
        <v>193</v>
      </c>
      <c r="BC2" s="90" t="s">
        <v>1999</v>
      </c>
      <c r="BD2" s="90" t="s">
        <v>113</v>
      </c>
    </row>
    <row r="3" spans="2:5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  <c r="AZ3" s="90" t="s">
        <v>199</v>
      </c>
      <c r="BA3" s="90" t="s">
        <v>200</v>
      </c>
      <c r="BB3" s="90" t="s">
        <v>193</v>
      </c>
      <c r="BC3" s="90" t="s">
        <v>1023</v>
      </c>
      <c r="BD3" s="90" t="s">
        <v>113</v>
      </c>
    </row>
    <row r="4" spans="2:5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  <c r="AZ4" s="90" t="s">
        <v>205</v>
      </c>
      <c r="BA4" s="90" t="s">
        <v>206</v>
      </c>
      <c r="BB4" s="90" t="s">
        <v>193</v>
      </c>
      <c r="BC4" s="90" t="s">
        <v>999</v>
      </c>
      <c r="BD4" s="90" t="s">
        <v>113</v>
      </c>
    </row>
    <row r="5" spans="2:56" ht="6.9" hidden="1" customHeight="1" x14ac:dyDescent="0.2">
      <c r="B5" s="250"/>
      <c r="L5" s="20"/>
      <c r="AZ5" s="90" t="s">
        <v>219</v>
      </c>
      <c r="BA5" s="90" t="s">
        <v>220</v>
      </c>
      <c r="BB5" s="90" t="s">
        <v>193</v>
      </c>
      <c r="BC5" s="90" t="s">
        <v>2000</v>
      </c>
      <c r="BD5" s="90" t="s">
        <v>113</v>
      </c>
    </row>
    <row r="6" spans="2:56" ht="12" hidden="1" customHeight="1" x14ac:dyDescent="0.2">
      <c r="B6" s="250"/>
      <c r="D6" s="187" t="s">
        <v>14</v>
      </c>
      <c r="L6" s="20"/>
    </row>
    <row r="7" spans="2:5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56" ht="12" hidden="1" customHeight="1" x14ac:dyDescent="0.2">
      <c r="B8" s="250"/>
      <c r="D8" s="187" t="s">
        <v>211</v>
      </c>
      <c r="L8" s="20"/>
    </row>
    <row r="9" spans="2:56" s="1" customFormat="1" ht="16.5" hidden="1" customHeight="1" x14ac:dyDescent="0.2">
      <c r="B9" s="184"/>
      <c r="C9" s="186"/>
      <c r="D9" s="186"/>
      <c r="E9" s="345" t="s">
        <v>2001</v>
      </c>
      <c r="F9" s="344"/>
      <c r="G9" s="344"/>
      <c r="H9" s="344"/>
      <c r="I9" s="186"/>
      <c r="J9" s="186"/>
      <c r="L9" s="29"/>
    </row>
    <row r="10" spans="2:5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56" s="1" customFormat="1" ht="16.5" hidden="1" customHeight="1" x14ac:dyDescent="0.2">
      <c r="B11" s="184"/>
      <c r="C11" s="186"/>
      <c r="D11" s="186"/>
      <c r="E11" s="343" t="s">
        <v>2002</v>
      </c>
      <c r="F11" s="344"/>
      <c r="G11" s="344"/>
      <c r="H11" s="344"/>
      <c r="I11" s="186"/>
      <c r="J11" s="186"/>
      <c r="L11" s="29"/>
    </row>
    <row r="12" spans="2:5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5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5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5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5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ROUND(J128,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ROUND((SUM(BE128:BE225)),  2)</f>
        <v>0</v>
      </c>
      <c r="G35" s="186"/>
      <c r="H35" s="186"/>
      <c r="I35" s="273">
        <v>0.21</v>
      </c>
      <c r="J35" s="272">
        <f>ROUND(((SUM(BE128:BE225))*I35),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ROUND((SUM(BF128:BF225)),  2)</f>
        <v>0</v>
      </c>
      <c r="G36" s="186"/>
      <c r="H36" s="186"/>
      <c r="I36" s="273">
        <v>0.15</v>
      </c>
      <c r="J36" s="272">
        <f>ROUND(((SUM(BF128:BF225))*I36),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ROUND((SUM(BG128:BG225)),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ROUND((SUM(BH128:BH225)),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ROUND((SUM(BI128:BI225)),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2001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01 - Komunikace a plochy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J128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J129</f>
        <v>0</v>
      </c>
      <c r="L99" s="106"/>
    </row>
    <row r="100" spans="2:47" s="9" customFormat="1" ht="20" customHeight="1" x14ac:dyDescent="0.2">
      <c r="B100" s="201"/>
      <c r="C100" s="202"/>
      <c r="D100" s="203" t="s">
        <v>228</v>
      </c>
      <c r="E100" s="204"/>
      <c r="F100" s="204"/>
      <c r="G100" s="204"/>
      <c r="H100" s="204"/>
      <c r="I100" s="204"/>
      <c r="J100" s="205">
        <f>J130</f>
        <v>0</v>
      </c>
      <c r="L100" s="110"/>
    </row>
    <row r="101" spans="2:47" s="9" customFormat="1" ht="20" customHeight="1" x14ac:dyDescent="0.2">
      <c r="B101" s="201"/>
      <c r="C101" s="202"/>
      <c r="D101" s="203" t="s">
        <v>729</v>
      </c>
      <c r="E101" s="204"/>
      <c r="F101" s="204"/>
      <c r="G101" s="204"/>
      <c r="H101" s="204"/>
      <c r="I101" s="204"/>
      <c r="J101" s="205">
        <f>J135</f>
        <v>0</v>
      </c>
      <c r="L101" s="110"/>
    </row>
    <row r="102" spans="2:47" s="9" customFormat="1" ht="20" customHeight="1" x14ac:dyDescent="0.2">
      <c r="B102" s="201"/>
      <c r="C102" s="202"/>
      <c r="D102" s="203" t="s">
        <v>2003</v>
      </c>
      <c r="E102" s="204"/>
      <c r="F102" s="204"/>
      <c r="G102" s="204"/>
      <c r="H102" s="204"/>
      <c r="I102" s="204"/>
      <c r="J102" s="205">
        <f>J140</f>
        <v>0</v>
      </c>
      <c r="L102" s="110"/>
    </row>
    <row r="103" spans="2:47" s="9" customFormat="1" ht="20" customHeight="1" x14ac:dyDescent="0.2">
      <c r="B103" s="201"/>
      <c r="C103" s="202"/>
      <c r="D103" s="203" t="s">
        <v>229</v>
      </c>
      <c r="E103" s="204"/>
      <c r="F103" s="204"/>
      <c r="G103" s="204"/>
      <c r="H103" s="204"/>
      <c r="I103" s="204"/>
      <c r="J103" s="205">
        <f>J181</f>
        <v>0</v>
      </c>
      <c r="L103" s="110"/>
    </row>
    <row r="104" spans="2:47" s="9" customFormat="1" ht="20" customHeight="1" x14ac:dyDescent="0.2">
      <c r="B104" s="201"/>
      <c r="C104" s="202"/>
      <c r="D104" s="203" t="s">
        <v>493</v>
      </c>
      <c r="E104" s="204"/>
      <c r="F104" s="204"/>
      <c r="G104" s="204"/>
      <c r="H104" s="204"/>
      <c r="I104" s="204"/>
      <c r="J104" s="205">
        <f>J213</f>
        <v>0</v>
      </c>
      <c r="L104" s="110"/>
    </row>
    <row r="105" spans="2:47" s="8" customFormat="1" ht="24.9" customHeight="1" x14ac:dyDescent="0.2">
      <c r="B105" s="196"/>
      <c r="C105" s="197"/>
      <c r="D105" s="198" t="s">
        <v>231</v>
      </c>
      <c r="E105" s="199"/>
      <c r="F105" s="199"/>
      <c r="G105" s="199"/>
      <c r="H105" s="199"/>
      <c r="I105" s="199"/>
      <c r="J105" s="200">
        <f>J215</f>
        <v>0</v>
      </c>
      <c r="L105" s="106"/>
    </row>
    <row r="106" spans="2:47" s="9" customFormat="1" ht="20" customHeight="1" x14ac:dyDescent="0.2">
      <c r="B106" s="201"/>
      <c r="C106" s="202"/>
      <c r="D106" s="203" t="s">
        <v>500</v>
      </c>
      <c r="E106" s="204"/>
      <c r="F106" s="204"/>
      <c r="G106" s="204"/>
      <c r="H106" s="204"/>
      <c r="I106" s="204"/>
      <c r="J106" s="205">
        <f>J216</f>
        <v>0</v>
      </c>
      <c r="L106" s="110"/>
    </row>
    <row r="107" spans="2:47" s="1" customFormat="1" ht="21.75" customHeight="1" x14ac:dyDescent="0.2">
      <c r="B107" s="184"/>
      <c r="C107" s="186"/>
      <c r="D107" s="186"/>
      <c r="E107" s="186"/>
      <c r="F107" s="186"/>
      <c r="G107" s="186"/>
      <c r="H107" s="186"/>
      <c r="I107" s="186"/>
      <c r="J107" s="186"/>
      <c r="L107" s="29"/>
    </row>
    <row r="108" spans="2:47" s="1" customFormat="1" ht="6.9" customHeight="1" x14ac:dyDescent="0.2">
      <c r="B108" s="206"/>
      <c r="C108" s="207"/>
      <c r="D108" s="207"/>
      <c r="E108" s="207"/>
      <c r="F108" s="207"/>
      <c r="G108" s="207"/>
      <c r="H108" s="207"/>
      <c r="I108" s="207"/>
      <c r="J108" s="207"/>
      <c r="K108" s="42"/>
      <c r="L108" s="29"/>
    </row>
    <row r="112" spans="2:47" s="1" customFormat="1" ht="6.9" customHeight="1" x14ac:dyDescent="0.2">
      <c r="B112" s="182"/>
      <c r="C112" s="183"/>
      <c r="D112" s="183"/>
      <c r="E112" s="183"/>
      <c r="F112" s="183"/>
      <c r="G112" s="183"/>
      <c r="H112" s="183"/>
      <c r="I112" s="183"/>
      <c r="J112" s="183"/>
      <c r="K112" s="44"/>
      <c r="L112" s="29"/>
    </row>
    <row r="113" spans="2:63" s="1" customFormat="1" ht="24.9" customHeight="1" x14ac:dyDescent="0.2">
      <c r="B113" s="184"/>
      <c r="C113" s="185" t="s">
        <v>233</v>
      </c>
      <c r="D113" s="186"/>
      <c r="E113" s="186"/>
      <c r="F113" s="186"/>
      <c r="G113" s="186"/>
      <c r="H113" s="186"/>
      <c r="I113" s="186"/>
      <c r="J113" s="186"/>
      <c r="L113" s="29"/>
    </row>
    <row r="114" spans="2:63" s="1" customFormat="1" ht="6.9" customHeight="1" x14ac:dyDescent="0.2">
      <c r="B114" s="184"/>
      <c r="C114" s="186"/>
      <c r="D114" s="186"/>
      <c r="E114" s="186"/>
      <c r="F114" s="186"/>
      <c r="G114" s="186"/>
      <c r="H114" s="186"/>
      <c r="I114" s="186"/>
      <c r="J114" s="186"/>
      <c r="L114" s="29"/>
    </row>
    <row r="115" spans="2:63" s="1" customFormat="1" ht="12" customHeight="1" x14ac:dyDescent="0.2">
      <c r="B115" s="184"/>
      <c r="C115" s="187" t="s">
        <v>14</v>
      </c>
      <c r="D115" s="186"/>
      <c r="E115" s="186"/>
      <c r="F115" s="186"/>
      <c r="G115" s="186"/>
      <c r="H115" s="186"/>
      <c r="I115" s="186"/>
      <c r="J115" s="186"/>
      <c r="L115" s="29"/>
    </row>
    <row r="116" spans="2:63" s="1" customFormat="1" ht="16.5" customHeight="1" x14ac:dyDescent="0.2">
      <c r="B116" s="184"/>
      <c r="C116" s="186"/>
      <c r="D116" s="186"/>
      <c r="E116" s="345" t="str">
        <f>E7</f>
        <v>ON Náchod Urgentní příjem</v>
      </c>
      <c r="F116" s="346"/>
      <c r="G116" s="346"/>
      <c r="H116" s="346"/>
      <c r="I116" s="186"/>
      <c r="J116" s="186"/>
      <c r="L116" s="29"/>
    </row>
    <row r="117" spans="2:63" ht="12" customHeight="1" x14ac:dyDescent="0.2">
      <c r="B117" s="250"/>
      <c r="C117" s="187" t="s">
        <v>211</v>
      </c>
      <c r="L117" s="20"/>
    </row>
    <row r="118" spans="2:63" s="1" customFormat="1" ht="16.5" customHeight="1" x14ac:dyDescent="0.2">
      <c r="B118" s="184"/>
      <c r="C118" s="186"/>
      <c r="D118" s="186"/>
      <c r="E118" s="345" t="s">
        <v>2001</v>
      </c>
      <c r="F118" s="344"/>
      <c r="G118" s="344"/>
      <c r="H118" s="344"/>
      <c r="I118" s="186"/>
      <c r="J118" s="186"/>
      <c r="L118" s="29"/>
    </row>
    <row r="119" spans="2:63" s="1" customFormat="1" ht="12" customHeight="1" x14ac:dyDescent="0.2">
      <c r="B119" s="184"/>
      <c r="C119" s="187" t="s">
        <v>491</v>
      </c>
      <c r="D119" s="186"/>
      <c r="E119" s="186"/>
      <c r="F119" s="186"/>
      <c r="G119" s="186"/>
      <c r="H119" s="186"/>
      <c r="I119" s="186"/>
      <c r="J119" s="186"/>
      <c r="L119" s="29"/>
    </row>
    <row r="120" spans="2:63" s="1" customFormat="1" ht="16.5" customHeight="1" x14ac:dyDescent="0.2">
      <c r="B120" s="184"/>
      <c r="C120" s="186"/>
      <c r="D120" s="186"/>
      <c r="E120" s="343" t="str">
        <f>E11</f>
        <v>01 - Komunikace a plochy</v>
      </c>
      <c r="F120" s="344"/>
      <c r="G120" s="344"/>
      <c r="H120" s="344"/>
      <c r="I120" s="186"/>
      <c r="J120" s="186"/>
      <c r="L120" s="29"/>
    </row>
    <row r="121" spans="2:63" s="1" customFormat="1" ht="6.9" customHeight="1" x14ac:dyDescent="0.2">
      <c r="B121" s="184"/>
      <c r="C121" s="186"/>
      <c r="D121" s="186"/>
      <c r="E121" s="186"/>
      <c r="F121" s="186"/>
      <c r="G121" s="186"/>
      <c r="H121" s="186"/>
      <c r="I121" s="186"/>
      <c r="J121" s="186"/>
      <c r="L121" s="29"/>
    </row>
    <row r="122" spans="2:63" s="1" customFormat="1" ht="12" customHeight="1" x14ac:dyDescent="0.2">
      <c r="B122" s="184"/>
      <c r="C122" s="187" t="s">
        <v>18</v>
      </c>
      <c r="D122" s="186"/>
      <c r="E122" s="186"/>
      <c r="F122" s="188" t="str">
        <f>F14</f>
        <v>Náchod</v>
      </c>
      <c r="G122" s="186"/>
      <c r="H122" s="186"/>
      <c r="I122" s="187" t="s">
        <v>20</v>
      </c>
      <c r="J122" s="189" t="str">
        <f>IF(J14="","",J14)</f>
        <v>10. 8. 2023</v>
      </c>
      <c r="L122" s="29"/>
    </row>
    <row r="123" spans="2:63" s="1" customFormat="1" ht="6.9" customHeight="1" x14ac:dyDescent="0.2">
      <c r="B123" s="184"/>
      <c r="C123" s="186"/>
      <c r="D123" s="186"/>
      <c r="E123" s="186"/>
      <c r="F123" s="186"/>
      <c r="G123" s="186"/>
      <c r="H123" s="186"/>
      <c r="I123" s="186"/>
      <c r="J123" s="186"/>
      <c r="L123" s="29"/>
    </row>
    <row r="124" spans="2:63" s="1" customFormat="1" ht="15.15" customHeight="1" x14ac:dyDescent="0.2">
      <c r="B124" s="184"/>
      <c r="C124" s="187" t="s">
        <v>22</v>
      </c>
      <c r="D124" s="186"/>
      <c r="E124" s="186"/>
      <c r="F124" s="188" t="str">
        <f>E17</f>
        <v>Královéhradecký kraj</v>
      </c>
      <c r="G124" s="186"/>
      <c r="H124" s="186"/>
      <c r="I124" s="187" t="s">
        <v>30</v>
      </c>
      <c r="J124" s="190" t="str">
        <f>E23</f>
        <v>PROXION s.r.o.</v>
      </c>
      <c r="L124" s="29"/>
    </row>
    <row r="125" spans="2:63" s="1" customFormat="1" ht="15.15" customHeight="1" x14ac:dyDescent="0.2">
      <c r="B125" s="184"/>
      <c r="C125" s="187" t="s">
        <v>28</v>
      </c>
      <c r="D125" s="186"/>
      <c r="E125" s="186"/>
      <c r="F125" s="188" t="str">
        <f>IF(E20="","",E20)</f>
        <v xml:space="preserve"> </v>
      </c>
      <c r="G125" s="186"/>
      <c r="H125" s="186"/>
      <c r="I125" s="187" t="s">
        <v>35</v>
      </c>
      <c r="J125" s="190" t="str">
        <f>E26</f>
        <v>Michael Hlušek</v>
      </c>
      <c r="L125" s="29"/>
    </row>
    <row r="126" spans="2:63" s="1" customFormat="1" ht="10.4" customHeight="1" x14ac:dyDescent="0.2">
      <c r="B126" s="184"/>
      <c r="C126" s="186"/>
      <c r="D126" s="186"/>
      <c r="E126" s="186"/>
      <c r="F126" s="186"/>
      <c r="G126" s="186"/>
      <c r="H126" s="186"/>
      <c r="I126" s="186"/>
      <c r="J126" s="186"/>
      <c r="L126" s="29"/>
    </row>
    <row r="127" spans="2:63" s="10" customFormat="1" ht="29.25" customHeight="1" x14ac:dyDescent="0.2">
      <c r="B127" s="209"/>
      <c r="C127" s="210" t="s">
        <v>234</v>
      </c>
      <c r="D127" s="211" t="s">
        <v>63</v>
      </c>
      <c r="E127" s="211" t="s">
        <v>59</v>
      </c>
      <c r="F127" s="211" t="s">
        <v>60</v>
      </c>
      <c r="G127" s="211" t="s">
        <v>235</v>
      </c>
      <c r="H127" s="211" t="s">
        <v>236</v>
      </c>
      <c r="I127" s="211" t="s">
        <v>237</v>
      </c>
      <c r="J127" s="212" t="s">
        <v>224</v>
      </c>
      <c r="K127" s="118" t="s">
        <v>238</v>
      </c>
      <c r="L127" s="114"/>
      <c r="M127" s="56" t="s">
        <v>1</v>
      </c>
      <c r="N127" s="57" t="s">
        <v>42</v>
      </c>
      <c r="O127" s="57" t="s">
        <v>239</v>
      </c>
      <c r="P127" s="57" t="s">
        <v>240</v>
      </c>
      <c r="Q127" s="57" t="s">
        <v>241</v>
      </c>
      <c r="R127" s="57" t="s">
        <v>242</v>
      </c>
      <c r="S127" s="57" t="s">
        <v>243</v>
      </c>
      <c r="T127" s="58" t="s">
        <v>244</v>
      </c>
    </row>
    <row r="128" spans="2:63" s="1" customFormat="1" ht="23" customHeight="1" x14ac:dyDescent="0.35">
      <c r="B128" s="184"/>
      <c r="C128" s="213" t="s">
        <v>245</v>
      </c>
      <c r="D128" s="186"/>
      <c r="E128" s="186"/>
      <c r="F128" s="186"/>
      <c r="G128" s="186"/>
      <c r="H128" s="186"/>
      <c r="I128" s="186"/>
      <c r="J128" s="214">
        <f>BK128</f>
        <v>0</v>
      </c>
      <c r="L128" s="29"/>
      <c r="M128" s="59"/>
      <c r="N128" s="50"/>
      <c r="O128" s="50"/>
      <c r="P128" s="120">
        <f>P129+P215</f>
        <v>1007.4542710000001</v>
      </c>
      <c r="Q128" s="50"/>
      <c r="R128" s="120">
        <f>R129+R215</f>
        <v>357.14084556</v>
      </c>
      <c r="S128" s="50"/>
      <c r="T128" s="121">
        <f>T129+T215</f>
        <v>0</v>
      </c>
      <c r="AT128" s="17" t="s">
        <v>77</v>
      </c>
      <c r="AU128" s="17" t="s">
        <v>226</v>
      </c>
      <c r="BK128" s="122">
        <f>BK129+BK215</f>
        <v>0</v>
      </c>
    </row>
    <row r="129" spans="2:65" s="11" customFormat="1" ht="26" customHeight="1" x14ac:dyDescent="0.35">
      <c r="B129" s="215"/>
      <c r="C129" s="216"/>
      <c r="D129" s="217" t="s">
        <v>77</v>
      </c>
      <c r="E129" s="218" t="s">
        <v>246</v>
      </c>
      <c r="F129" s="218" t="s">
        <v>247</v>
      </c>
      <c r="G129" s="216"/>
      <c r="H129" s="216"/>
      <c r="I129" s="216"/>
      <c r="J129" s="219">
        <f>BK129</f>
        <v>0</v>
      </c>
      <c r="L129" s="123"/>
      <c r="M129" s="127"/>
      <c r="P129" s="128">
        <f>P130+P135+P140+P181+P213</f>
        <v>947.08947100000012</v>
      </c>
      <c r="R129" s="128">
        <f>R130+R135+R140+R181+R213</f>
        <v>354.76806155999998</v>
      </c>
      <c r="T129" s="129">
        <f>T130+T135+T140+T181+T213</f>
        <v>0</v>
      </c>
      <c r="AR129" s="124" t="s">
        <v>86</v>
      </c>
      <c r="AT129" s="130" t="s">
        <v>77</v>
      </c>
      <c r="AU129" s="130" t="s">
        <v>78</v>
      </c>
      <c r="AY129" s="124" t="s">
        <v>248</v>
      </c>
      <c r="BK129" s="131">
        <f>BK130+BK135+BK140+BK181+BK213</f>
        <v>0</v>
      </c>
    </row>
    <row r="130" spans="2:65" s="11" customFormat="1" ht="23" customHeight="1" x14ac:dyDescent="0.25">
      <c r="B130" s="215"/>
      <c r="C130" s="216"/>
      <c r="D130" s="217" t="s">
        <v>77</v>
      </c>
      <c r="E130" s="220" t="s">
        <v>86</v>
      </c>
      <c r="F130" s="220" t="s">
        <v>249</v>
      </c>
      <c r="G130" s="216"/>
      <c r="H130" s="216"/>
      <c r="I130" s="216"/>
      <c r="J130" s="221">
        <f>BK130</f>
        <v>0</v>
      </c>
      <c r="L130" s="123"/>
      <c r="M130" s="127"/>
      <c r="P130" s="128">
        <f>SUM(P131:P134)</f>
        <v>84.617115000000013</v>
      </c>
      <c r="R130" s="128">
        <f>SUM(R131:R134)</f>
        <v>0</v>
      </c>
      <c r="T130" s="129">
        <f>SUM(T131:T134)</f>
        <v>0</v>
      </c>
      <c r="AR130" s="124" t="s">
        <v>86</v>
      </c>
      <c r="AT130" s="130" t="s">
        <v>77</v>
      </c>
      <c r="AU130" s="130" t="s">
        <v>86</v>
      </c>
      <c r="AY130" s="124" t="s">
        <v>248</v>
      </c>
      <c r="BK130" s="131">
        <f>SUM(BK131:BK134)</f>
        <v>0</v>
      </c>
    </row>
    <row r="131" spans="2:65" s="1" customFormat="1" ht="24.15" customHeight="1" x14ac:dyDescent="0.2">
      <c r="B131" s="184"/>
      <c r="C131" s="222" t="s">
        <v>86</v>
      </c>
      <c r="D131" s="222" t="s">
        <v>250</v>
      </c>
      <c r="E131" s="223" t="s">
        <v>2004</v>
      </c>
      <c r="F131" s="224" t="s">
        <v>2005</v>
      </c>
      <c r="G131" s="225" t="s">
        <v>298</v>
      </c>
      <c r="H131" s="226">
        <v>380.66500000000002</v>
      </c>
      <c r="I131" s="180">
        <v>0</v>
      </c>
      <c r="J131" s="228">
        <f>ROUND(I131*H131,2)</f>
        <v>0</v>
      </c>
      <c r="K131" s="141"/>
      <c r="L131" s="29"/>
      <c r="M131" s="142" t="s">
        <v>1</v>
      </c>
      <c r="N131" s="143" t="s">
        <v>43</v>
      </c>
      <c r="O131" s="144">
        <v>0.13100000000000001</v>
      </c>
      <c r="P131" s="144">
        <f>O131*H131</f>
        <v>49.867115000000005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253</v>
      </c>
      <c r="AT131" s="146" t="s">
        <v>250</v>
      </c>
      <c r="AU131" s="146" t="s">
        <v>88</v>
      </c>
      <c r="AY131" s="17" t="s">
        <v>248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7" t="s">
        <v>86</v>
      </c>
      <c r="BK131" s="147">
        <f>ROUND(I131*H131,2)</f>
        <v>0</v>
      </c>
      <c r="BL131" s="17" t="s">
        <v>253</v>
      </c>
      <c r="BM131" s="146" t="s">
        <v>2006</v>
      </c>
    </row>
    <row r="132" spans="2:65" s="12" customFormat="1" ht="20" x14ac:dyDescent="0.2">
      <c r="B132" s="229"/>
      <c r="C132" s="230"/>
      <c r="D132" s="231" t="s">
        <v>255</v>
      </c>
      <c r="E132" s="232" t="s">
        <v>1</v>
      </c>
      <c r="F132" s="233" t="s">
        <v>2007</v>
      </c>
      <c r="G132" s="230"/>
      <c r="H132" s="234">
        <v>380.66500000000002</v>
      </c>
      <c r="I132" s="230"/>
      <c r="J132" s="230"/>
      <c r="L132" s="148"/>
      <c r="M132" s="150"/>
      <c r="T132" s="151"/>
      <c r="AT132" s="149" t="s">
        <v>255</v>
      </c>
      <c r="AU132" s="149" t="s">
        <v>88</v>
      </c>
      <c r="AV132" s="12" t="s">
        <v>88</v>
      </c>
      <c r="AW132" s="12" t="s">
        <v>34</v>
      </c>
      <c r="AX132" s="12" t="s">
        <v>86</v>
      </c>
      <c r="AY132" s="149" t="s">
        <v>248</v>
      </c>
    </row>
    <row r="133" spans="2:65" s="1" customFormat="1" ht="24.15" customHeight="1" x14ac:dyDescent="0.2">
      <c r="B133" s="184"/>
      <c r="C133" s="222" t="s">
        <v>88</v>
      </c>
      <c r="D133" s="222" t="s">
        <v>250</v>
      </c>
      <c r="E133" s="223" t="s">
        <v>2008</v>
      </c>
      <c r="F133" s="224" t="s">
        <v>2009</v>
      </c>
      <c r="G133" s="225" t="s">
        <v>193</v>
      </c>
      <c r="H133" s="226">
        <v>250</v>
      </c>
      <c r="I133" s="227">
        <v>0</v>
      </c>
      <c r="J133" s="228">
        <f>ROUND(I133*H133,2)</f>
        <v>0</v>
      </c>
      <c r="K133" s="141"/>
      <c r="L133" s="29"/>
      <c r="M133" s="142" t="s">
        <v>1</v>
      </c>
      <c r="N133" s="143" t="s">
        <v>43</v>
      </c>
      <c r="O133" s="144">
        <v>0.114</v>
      </c>
      <c r="P133" s="144">
        <f>O133*H133</f>
        <v>28.5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253</v>
      </c>
      <c r="AT133" s="146" t="s">
        <v>250</v>
      </c>
      <c r="AU133" s="146" t="s">
        <v>88</v>
      </c>
      <c r="AY133" s="17" t="s">
        <v>248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86</v>
      </c>
      <c r="BK133" s="147">
        <f>ROUND(I133*H133,2)</f>
        <v>0</v>
      </c>
      <c r="BL133" s="17" t="s">
        <v>253</v>
      </c>
      <c r="BM133" s="146" t="s">
        <v>2010</v>
      </c>
    </row>
    <row r="134" spans="2:65" s="1" customFormat="1" ht="24.15" customHeight="1" x14ac:dyDescent="0.2">
      <c r="B134" s="184"/>
      <c r="C134" s="222" t="s">
        <v>113</v>
      </c>
      <c r="D134" s="222" t="s">
        <v>250</v>
      </c>
      <c r="E134" s="223" t="s">
        <v>2011</v>
      </c>
      <c r="F134" s="224" t="s">
        <v>2012</v>
      </c>
      <c r="G134" s="225" t="s">
        <v>193</v>
      </c>
      <c r="H134" s="226">
        <v>250</v>
      </c>
      <c r="I134" s="227">
        <v>0</v>
      </c>
      <c r="J134" s="228">
        <f>ROUND(I134*H134,2)</f>
        <v>0</v>
      </c>
      <c r="K134" s="141"/>
      <c r="L134" s="29"/>
      <c r="M134" s="142" t="s">
        <v>1</v>
      </c>
      <c r="N134" s="143" t="s">
        <v>43</v>
      </c>
      <c r="O134" s="144">
        <v>2.5000000000000001E-2</v>
      </c>
      <c r="P134" s="144">
        <f>O134*H134</f>
        <v>6.25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253</v>
      </c>
      <c r="AT134" s="146" t="s">
        <v>250</v>
      </c>
      <c r="AU134" s="146" t="s">
        <v>88</v>
      </c>
      <c r="AY134" s="17" t="s">
        <v>248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86</v>
      </c>
      <c r="BK134" s="147">
        <f>ROUND(I134*H134,2)</f>
        <v>0</v>
      </c>
      <c r="BL134" s="17" t="s">
        <v>253</v>
      </c>
      <c r="BM134" s="146" t="s">
        <v>2013</v>
      </c>
    </row>
    <row r="135" spans="2:65" s="11" customFormat="1" ht="23" customHeight="1" x14ac:dyDescent="0.25">
      <c r="B135" s="215"/>
      <c r="C135" s="216"/>
      <c r="D135" s="217" t="s">
        <v>77</v>
      </c>
      <c r="E135" s="220" t="s">
        <v>113</v>
      </c>
      <c r="F135" s="220" t="s">
        <v>792</v>
      </c>
      <c r="G135" s="216"/>
      <c r="H135" s="216"/>
      <c r="I135" s="216"/>
      <c r="J135" s="221">
        <f>BK135</f>
        <v>0</v>
      </c>
      <c r="L135" s="123"/>
      <c r="M135" s="127"/>
      <c r="P135" s="128">
        <f>SUM(P136:P139)</f>
        <v>3.5424600000000002</v>
      </c>
      <c r="R135" s="128">
        <f>SUM(R136:R139)</f>
        <v>0.38867399999999996</v>
      </c>
      <c r="T135" s="129">
        <f>SUM(T136:T139)</f>
        <v>0</v>
      </c>
      <c r="AR135" s="124" t="s">
        <v>86</v>
      </c>
      <c r="AT135" s="130" t="s">
        <v>77</v>
      </c>
      <c r="AU135" s="130" t="s">
        <v>86</v>
      </c>
      <c r="AY135" s="124" t="s">
        <v>248</v>
      </c>
      <c r="BK135" s="131">
        <f>SUM(BK136:BK139)</f>
        <v>0</v>
      </c>
    </row>
    <row r="136" spans="2:65" s="1" customFormat="1" ht="24.15" customHeight="1" x14ac:dyDescent="0.2">
      <c r="B136" s="184"/>
      <c r="C136" s="222" t="s">
        <v>253</v>
      </c>
      <c r="D136" s="222" t="s">
        <v>250</v>
      </c>
      <c r="E136" s="223" t="s">
        <v>2014</v>
      </c>
      <c r="F136" s="224" t="s">
        <v>2015</v>
      </c>
      <c r="G136" s="225" t="s">
        <v>283</v>
      </c>
      <c r="H136" s="226">
        <v>4.53</v>
      </c>
      <c r="I136" s="227">
        <v>0</v>
      </c>
      <c r="J136" s="228">
        <f>ROUND(I136*H136,2)</f>
        <v>0</v>
      </c>
      <c r="K136" s="141"/>
      <c r="L136" s="29"/>
      <c r="M136" s="142" t="s">
        <v>1</v>
      </c>
      <c r="N136" s="143" t="s">
        <v>43</v>
      </c>
      <c r="O136" s="144">
        <v>0.78200000000000003</v>
      </c>
      <c r="P136" s="144">
        <f>O136*H136</f>
        <v>3.5424600000000002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253</v>
      </c>
      <c r="AT136" s="146" t="s">
        <v>250</v>
      </c>
      <c r="AU136" s="146" t="s">
        <v>88</v>
      </c>
      <c r="AY136" s="17" t="s">
        <v>248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86</v>
      </c>
      <c r="BK136" s="147">
        <f>ROUND(I136*H136,2)</f>
        <v>0</v>
      </c>
      <c r="BL136" s="17" t="s">
        <v>253</v>
      </c>
      <c r="BM136" s="146" t="s">
        <v>2016</v>
      </c>
    </row>
    <row r="137" spans="2:65" s="12" customFormat="1" x14ac:dyDescent="0.2">
      <c r="B137" s="229"/>
      <c r="C137" s="230"/>
      <c r="D137" s="231" t="s">
        <v>255</v>
      </c>
      <c r="E137" s="232" t="s">
        <v>1</v>
      </c>
      <c r="F137" s="233" t="s">
        <v>2017</v>
      </c>
      <c r="G137" s="230"/>
      <c r="H137" s="234">
        <v>4.53</v>
      </c>
      <c r="I137" s="230"/>
      <c r="J137" s="230"/>
      <c r="L137" s="148"/>
      <c r="M137" s="150"/>
      <c r="T137" s="151"/>
      <c r="AT137" s="149" t="s">
        <v>255</v>
      </c>
      <c r="AU137" s="149" t="s">
        <v>88</v>
      </c>
      <c r="AV137" s="12" t="s">
        <v>88</v>
      </c>
      <c r="AW137" s="12" t="s">
        <v>34</v>
      </c>
      <c r="AX137" s="12" t="s">
        <v>86</v>
      </c>
      <c r="AY137" s="149" t="s">
        <v>248</v>
      </c>
    </row>
    <row r="138" spans="2:65" s="1" customFormat="1" ht="21.75" customHeight="1" x14ac:dyDescent="0.2">
      <c r="B138" s="184"/>
      <c r="C138" s="240" t="s">
        <v>270</v>
      </c>
      <c r="D138" s="240" t="s">
        <v>351</v>
      </c>
      <c r="E138" s="241" t="s">
        <v>1615</v>
      </c>
      <c r="F138" s="242" t="s">
        <v>2018</v>
      </c>
      <c r="G138" s="243" t="s">
        <v>283</v>
      </c>
      <c r="H138" s="244">
        <v>4.9829999999999997</v>
      </c>
      <c r="I138" s="245">
        <v>0</v>
      </c>
      <c r="J138" s="246">
        <f>ROUND(I138*H138,2)</f>
        <v>0</v>
      </c>
      <c r="K138" s="156"/>
      <c r="L138" s="157"/>
      <c r="M138" s="158" t="s">
        <v>1</v>
      </c>
      <c r="N138" s="159" t="s">
        <v>43</v>
      </c>
      <c r="O138" s="144">
        <v>0</v>
      </c>
      <c r="P138" s="144">
        <f>O138*H138</f>
        <v>0</v>
      </c>
      <c r="Q138" s="144">
        <v>7.8E-2</v>
      </c>
      <c r="R138" s="144">
        <f>Q138*H138</f>
        <v>0.38867399999999996</v>
      </c>
      <c r="S138" s="144">
        <v>0</v>
      </c>
      <c r="T138" s="145">
        <f>S138*H138</f>
        <v>0</v>
      </c>
      <c r="AR138" s="146" t="s">
        <v>286</v>
      </c>
      <c r="AT138" s="146" t="s">
        <v>351</v>
      </c>
      <c r="AU138" s="146" t="s">
        <v>88</v>
      </c>
      <c r="AY138" s="17" t="s">
        <v>248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86</v>
      </c>
      <c r="BK138" s="147">
        <f>ROUND(I138*H138,2)</f>
        <v>0</v>
      </c>
      <c r="BL138" s="17" t="s">
        <v>253</v>
      </c>
      <c r="BM138" s="146" t="s">
        <v>2019</v>
      </c>
    </row>
    <row r="139" spans="2:65" s="12" customFormat="1" x14ac:dyDescent="0.2">
      <c r="B139" s="229"/>
      <c r="C139" s="230"/>
      <c r="D139" s="231" t="s">
        <v>255</v>
      </c>
      <c r="E139" s="230"/>
      <c r="F139" s="233" t="s">
        <v>2020</v>
      </c>
      <c r="G139" s="230"/>
      <c r="H139" s="234">
        <v>4.9829999999999997</v>
      </c>
      <c r="I139" s="230"/>
      <c r="J139" s="230"/>
      <c r="L139" s="148"/>
      <c r="M139" s="150"/>
      <c r="T139" s="151"/>
      <c r="AT139" s="149" t="s">
        <v>255</v>
      </c>
      <c r="AU139" s="149" t="s">
        <v>88</v>
      </c>
      <c r="AV139" s="12" t="s">
        <v>88</v>
      </c>
      <c r="AW139" s="12" t="s">
        <v>3</v>
      </c>
      <c r="AX139" s="12" t="s">
        <v>86</v>
      </c>
      <c r="AY139" s="149" t="s">
        <v>248</v>
      </c>
    </row>
    <row r="140" spans="2:65" s="11" customFormat="1" ht="23" customHeight="1" x14ac:dyDescent="0.25">
      <c r="B140" s="215"/>
      <c r="C140" s="216"/>
      <c r="D140" s="217" t="s">
        <v>77</v>
      </c>
      <c r="E140" s="220" t="s">
        <v>270</v>
      </c>
      <c r="F140" s="220" t="s">
        <v>2021</v>
      </c>
      <c r="G140" s="216"/>
      <c r="H140" s="216"/>
      <c r="I140" s="216"/>
      <c r="J140" s="221">
        <f>BK140</f>
        <v>0</v>
      </c>
      <c r="L140" s="123"/>
      <c r="M140" s="127"/>
      <c r="P140" s="128">
        <f>SUM(P141:P180)</f>
        <v>629.19700000000012</v>
      </c>
      <c r="R140" s="128">
        <f>SUM(R141:R180)</f>
        <v>289.61975000000001</v>
      </c>
      <c r="T140" s="129">
        <f>SUM(T141:T180)</f>
        <v>0</v>
      </c>
      <c r="AR140" s="124" t="s">
        <v>86</v>
      </c>
      <c r="AT140" s="130" t="s">
        <v>77</v>
      </c>
      <c r="AU140" s="130" t="s">
        <v>86</v>
      </c>
      <c r="AY140" s="124" t="s">
        <v>248</v>
      </c>
      <c r="BK140" s="131">
        <f>SUM(BK141:BK180)</f>
        <v>0</v>
      </c>
    </row>
    <row r="141" spans="2:65" s="1" customFormat="1" ht="24.15" customHeight="1" x14ac:dyDescent="0.2">
      <c r="B141" s="184"/>
      <c r="C141" s="222" t="s">
        <v>276</v>
      </c>
      <c r="D141" s="222" t="s">
        <v>250</v>
      </c>
      <c r="E141" s="223" t="s">
        <v>2022</v>
      </c>
      <c r="F141" s="224" t="s">
        <v>2023</v>
      </c>
      <c r="G141" s="225" t="s">
        <v>193</v>
      </c>
      <c r="H141" s="226">
        <v>125</v>
      </c>
      <c r="I141" s="227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2.7E-2</v>
      </c>
      <c r="P141" s="144">
        <f>O141*H141</f>
        <v>3.375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2024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2025</v>
      </c>
      <c r="G142" s="230"/>
      <c r="H142" s="234">
        <v>125</v>
      </c>
      <c r="I142" s="230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" customFormat="1" ht="24.15" customHeight="1" x14ac:dyDescent="0.2">
      <c r="B143" s="184"/>
      <c r="C143" s="222" t="s">
        <v>280</v>
      </c>
      <c r="D143" s="222" t="s">
        <v>250</v>
      </c>
      <c r="E143" s="223" t="s">
        <v>2026</v>
      </c>
      <c r="F143" s="224" t="s">
        <v>2027</v>
      </c>
      <c r="G143" s="225" t="s">
        <v>193</v>
      </c>
      <c r="H143" s="226">
        <v>125</v>
      </c>
      <c r="I143" s="227">
        <v>0</v>
      </c>
      <c r="J143" s="228">
        <f>ROUND(I143*H143,2)</f>
        <v>0</v>
      </c>
      <c r="K143" s="141"/>
      <c r="L143" s="29"/>
      <c r="M143" s="142" t="s">
        <v>1</v>
      </c>
      <c r="N143" s="143" t="s">
        <v>43</v>
      </c>
      <c r="O143" s="144">
        <v>2.7E-2</v>
      </c>
      <c r="P143" s="144">
        <f>O143*H143</f>
        <v>3.375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253</v>
      </c>
      <c r="AT143" s="146" t="s">
        <v>250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2028</v>
      </c>
    </row>
    <row r="144" spans="2:65" s="12" customFormat="1" x14ac:dyDescent="0.2">
      <c r="B144" s="229"/>
      <c r="C144" s="230"/>
      <c r="D144" s="231" t="s">
        <v>255</v>
      </c>
      <c r="E144" s="232" t="s">
        <v>1</v>
      </c>
      <c r="F144" s="233" t="s">
        <v>2025</v>
      </c>
      <c r="G144" s="230"/>
      <c r="H144" s="234">
        <v>125</v>
      </c>
      <c r="I144" s="230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86</v>
      </c>
      <c r="AY144" s="149" t="s">
        <v>248</v>
      </c>
    </row>
    <row r="145" spans="2:65" s="1" customFormat="1" ht="21.75" customHeight="1" x14ac:dyDescent="0.2">
      <c r="B145" s="184"/>
      <c r="C145" s="222" t="s">
        <v>286</v>
      </c>
      <c r="D145" s="222" t="s">
        <v>250</v>
      </c>
      <c r="E145" s="223" t="s">
        <v>2029</v>
      </c>
      <c r="F145" s="224" t="s">
        <v>2030</v>
      </c>
      <c r="G145" s="225" t="s">
        <v>193</v>
      </c>
      <c r="H145" s="226">
        <v>715</v>
      </c>
      <c r="I145" s="227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0.02</v>
      </c>
      <c r="P145" s="144">
        <f>O145*H145</f>
        <v>14.3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2031</v>
      </c>
    </row>
    <row r="146" spans="2:65" s="12" customFormat="1" ht="20" x14ac:dyDescent="0.2">
      <c r="B146" s="229"/>
      <c r="C146" s="230"/>
      <c r="D146" s="231" t="s">
        <v>255</v>
      </c>
      <c r="E146" s="232" t="s">
        <v>1</v>
      </c>
      <c r="F146" s="233" t="s">
        <v>2032</v>
      </c>
      <c r="G146" s="230"/>
      <c r="H146" s="234">
        <v>715</v>
      </c>
      <c r="I146" s="230"/>
      <c r="J146" s="230"/>
      <c r="L146" s="148"/>
      <c r="M146" s="150"/>
      <c r="T146" s="151"/>
      <c r="AT146" s="149" t="s">
        <v>255</v>
      </c>
      <c r="AU146" s="149" t="s">
        <v>88</v>
      </c>
      <c r="AV146" s="12" t="s">
        <v>88</v>
      </c>
      <c r="AW146" s="12" t="s">
        <v>34</v>
      </c>
      <c r="AX146" s="12" t="s">
        <v>86</v>
      </c>
      <c r="AY146" s="149" t="s">
        <v>248</v>
      </c>
    </row>
    <row r="147" spans="2:65" s="1" customFormat="1" ht="24.15" customHeight="1" x14ac:dyDescent="0.2">
      <c r="B147" s="184"/>
      <c r="C147" s="222" t="s">
        <v>291</v>
      </c>
      <c r="D147" s="222" t="s">
        <v>250</v>
      </c>
      <c r="E147" s="223" t="s">
        <v>2033</v>
      </c>
      <c r="F147" s="224" t="s">
        <v>2034</v>
      </c>
      <c r="G147" s="225" t="s">
        <v>193</v>
      </c>
      <c r="H147" s="226">
        <v>580</v>
      </c>
      <c r="I147" s="227">
        <v>0</v>
      </c>
      <c r="J147" s="228">
        <f>ROUND(I147*H147,2)</f>
        <v>0</v>
      </c>
      <c r="K147" s="141"/>
      <c r="L147" s="29"/>
      <c r="M147" s="142" t="s">
        <v>1</v>
      </c>
      <c r="N147" s="143" t="s">
        <v>43</v>
      </c>
      <c r="O147" s="144">
        <v>2.5999999999999999E-2</v>
      </c>
      <c r="P147" s="144">
        <f>O147*H147</f>
        <v>15.08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253</v>
      </c>
      <c r="AT147" s="146" t="s">
        <v>250</v>
      </c>
      <c r="AU147" s="146" t="s">
        <v>88</v>
      </c>
      <c r="AY147" s="17" t="s">
        <v>248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86</v>
      </c>
      <c r="BK147" s="147">
        <f>ROUND(I147*H147,2)</f>
        <v>0</v>
      </c>
      <c r="BL147" s="17" t="s">
        <v>253</v>
      </c>
      <c r="BM147" s="146" t="s">
        <v>2035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2036</v>
      </c>
      <c r="G148" s="230"/>
      <c r="H148" s="234">
        <v>580</v>
      </c>
      <c r="I148" s="230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86</v>
      </c>
      <c r="AY148" s="149" t="s">
        <v>248</v>
      </c>
    </row>
    <row r="149" spans="2:65" s="1" customFormat="1" ht="24.15" customHeight="1" x14ac:dyDescent="0.2">
      <c r="B149" s="184"/>
      <c r="C149" s="222" t="s">
        <v>139</v>
      </c>
      <c r="D149" s="222" t="s">
        <v>250</v>
      </c>
      <c r="E149" s="223" t="s">
        <v>2033</v>
      </c>
      <c r="F149" s="224" t="s">
        <v>2034</v>
      </c>
      <c r="G149" s="225" t="s">
        <v>193</v>
      </c>
      <c r="H149" s="226">
        <v>1295</v>
      </c>
      <c r="I149" s="227">
        <v>0</v>
      </c>
      <c r="J149" s="228">
        <f>ROUND(I149*H149,2)</f>
        <v>0</v>
      </c>
      <c r="K149" s="141"/>
      <c r="L149" s="29"/>
      <c r="M149" s="142" t="s">
        <v>1</v>
      </c>
      <c r="N149" s="143" t="s">
        <v>43</v>
      </c>
      <c r="O149" s="144">
        <v>2.5999999999999999E-2</v>
      </c>
      <c r="P149" s="144">
        <f>O149*H149</f>
        <v>33.67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253</v>
      </c>
      <c r="AT149" s="146" t="s">
        <v>250</v>
      </c>
      <c r="AU149" s="146" t="s">
        <v>88</v>
      </c>
      <c r="AY149" s="17" t="s">
        <v>248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86</v>
      </c>
      <c r="BK149" s="147">
        <f>ROUND(I149*H149,2)</f>
        <v>0</v>
      </c>
      <c r="BL149" s="17" t="s">
        <v>253</v>
      </c>
      <c r="BM149" s="146" t="s">
        <v>2037</v>
      </c>
    </row>
    <row r="150" spans="2:65" s="12" customFormat="1" ht="20" x14ac:dyDescent="0.2">
      <c r="B150" s="229"/>
      <c r="C150" s="230"/>
      <c r="D150" s="231" t="s">
        <v>255</v>
      </c>
      <c r="E150" s="232" t="s">
        <v>1</v>
      </c>
      <c r="F150" s="233" t="s">
        <v>2038</v>
      </c>
      <c r="G150" s="230"/>
      <c r="H150" s="234">
        <v>1295</v>
      </c>
      <c r="I150" s="230"/>
      <c r="J150" s="230"/>
      <c r="L150" s="148"/>
      <c r="M150" s="150"/>
      <c r="T150" s="151"/>
      <c r="AT150" s="149" t="s">
        <v>255</v>
      </c>
      <c r="AU150" s="149" t="s">
        <v>88</v>
      </c>
      <c r="AV150" s="12" t="s">
        <v>88</v>
      </c>
      <c r="AW150" s="12" t="s">
        <v>34</v>
      </c>
      <c r="AX150" s="12" t="s">
        <v>86</v>
      </c>
      <c r="AY150" s="149" t="s">
        <v>248</v>
      </c>
    </row>
    <row r="151" spans="2:65" s="1" customFormat="1" ht="33" customHeight="1" x14ac:dyDescent="0.2">
      <c r="B151" s="184"/>
      <c r="C151" s="222" t="s">
        <v>142</v>
      </c>
      <c r="D151" s="222" t="s">
        <v>250</v>
      </c>
      <c r="E151" s="223" t="s">
        <v>2039</v>
      </c>
      <c r="F151" s="224" t="s">
        <v>2040</v>
      </c>
      <c r="G151" s="225" t="s">
        <v>193</v>
      </c>
      <c r="H151" s="226">
        <v>580</v>
      </c>
      <c r="I151" s="227">
        <v>0</v>
      </c>
      <c r="J151" s="228">
        <f>ROUND(I151*H151,2)</f>
        <v>0</v>
      </c>
      <c r="K151" s="141"/>
      <c r="L151" s="29"/>
      <c r="M151" s="142" t="s">
        <v>1</v>
      </c>
      <c r="N151" s="143" t="s">
        <v>43</v>
      </c>
      <c r="O151" s="144">
        <v>4.8000000000000001E-2</v>
      </c>
      <c r="P151" s="144">
        <f>O151*H151</f>
        <v>27.84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253</v>
      </c>
      <c r="AT151" s="146" t="s">
        <v>250</v>
      </c>
      <c r="AU151" s="146" t="s">
        <v>88</v>
      </c>
      <c r="AY151" s="17" t="s">
        <v>248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86</v>
      </c>
      <c r="BK151" s="147">
        <f>ROUND(I151*H151,2)</f>
        <v>0</v>
      </c>
      <c r="BL151" s="17" t="s">
        <v>253</v>
      </c>
      <c r="BM151" s="146" t="s">
        <v>2041</v>
      </c>
    </row>
    <row r="152" spans="2:65" s="12" customFormat="1" x14ac:dyDescent="0.2">
      <c r="B152" s="229"/>
      <c r="C152" s="230"/>
      <c r="D152" s="231" t="s">
        <v>255</v>
      </c>
      <c r="E152" s="232" t="s">
        <v>1</v>
      </c>
      <c r="F152" s="233" t="s">
        <v>2042</v>
      </c>
      <c r="G152" s="230"/>
      <c r="H152" s="234">
        <v>580</v>
      </c>
      <c r="I152" s="230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34</v>
      </c>
      <c r="AX152" s="12" t="s">
        <v>86</v>
      </c>
      <c r="AY152" s="149" t="s">
        <v>248</v>
      </c>
    </row>
    <row r="153" spans="2:65" s="1" customFormat="1" ht="33" customHeight="1" x14ac:dyDescent="0.2">
      <c r="B153" s="184"/>
      <c r="C153" s="222" t="s">
        <v>311</v>
      </c>
      <c r="D153" s="222" t="s">
        <v>250</v>
      </c>
      <c r="E153" s="223" t="s">
        <v>2043</v>
      </c>
      <c r="F153" s="224" t="s">
        <v>2044</v>
      </c>
      <c r="G153" s="225" t="s">
        <v>193</v>
      </c>
      <c r="H153" s="226">
        <v>10</v>
      </c>
      <c r="I153" s="227">
        <v>0</v>
      </c>
      <c r="J153" s="228">
        <f>ROUND(I153*H153,2)</f>
        <v>0</v>
      </c>
      <c r="K153" s="141"/>
      <c r="L153" s="29"/>
      <c r="M153" s="142" t="s">
        <v>1</v>
      </c>
      <c r="N153" s="143" t="s">
        <v>43</v>
      </c>
      <c r="O153" s="144">
        <v>0.56100000000000005</v>
      </c>
      <c r="P153" s="144">
        <f>O153*H153</f>
        <v>5.61</v>
      </c>
      <c r="Q153" s="144">
        <v>0.13188</v>
      </c>
      <c r="R153" s="144">
        <f>Q153*H153</f>
        <v>1.3188</v>
      </c>
      <c r="S153" s="144">
        <v>0</v>
      </c>
      <c r="T153" s="145">
        <f>S153*H153</f>
        <v>0</v>
      </c>
      <c r="AR153" s="146" t="s">
        <v>253</v>
      </c>
      <c r="AT153" s="146" t="s">
        <v>250</v>
      </c>
      <c r="AU153" s="146" t="s">
        <v>88</v>
      </c>
      <c r="AY153" s="17" t="s">
        <v>248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86</v>
      </c>
      <c r="BK153" s="147">
        <f>ROUND(I153*H153,2)</f>
        <v>0</v>
      </c>
      <c r="BL153" s="17" t="s">
        <v>253</v>
      </c>
      <c r="BM153" s="146" t="s">
        <v>2045</v>
      </c>
    </row>
    <row r="154" spans="2:65" s="12" customFormat="1" x14ac:dyDescent="0.2">
      <c r="B154" s="229"/>
      <c r="C154" s="230"/>
      <c r="D154" s="231" t="s">
        <v>255</v>
      </c>
      <c r="E154" s="232" t="s">
        <v>1</v>
      </c>
      <c r="F154" s="233" t="s">
        <v>2046</v>
      </c>
      <c r="G154" s="230"/>
      <c r="H154" s="234">
        <v>10</v>
      </c>
      <c r="I154" s="230"/>
      <c r="J154" s="230"/>
      <c r="L154" s="148"/>
      <c r="M154" s="150"/>
      <c r="T154" s="151"/>
      <c r="AT154" s="149" t="s">
        <v>255</v>
      </c>
      <c r="AU154" s="149" t="s">
        <v>88</v>
      </c>
      <c r="AV154" s="12" t="s">
        <v>88</v>
      </c>
      <c r="AW154" s="12" t="s">
        <v>34</v>
      </c>
      <c r="AX154" s="12" t="s">
        <v>86</v>
      </c>
      <c r="AY154" s="149" t="s">
        <v>248</v>
      </c>
    </row>
    <row r="155" spans="2:65" s="1" customFormat="1" ht="21.75" customHeight="1" x14ac:dyDescent="0.2">
      <c r="B155" s="184"/>
      <c r="C155" s="222" t="s">
        <v>316</v>
      </c>
      <c r="D155" s="222" t="s">
        <v>250</v>
      </c>
      <c r="E155" s="223" t="s">
        <v>2047</v>
      </c>
      <c r="F155" s="224" t="s">
        <v>2048</v>
      </c>
      <c r="G155" s="225" t="s">
        <v>193</v>
      </c>
      <c r="H155" s="226">
        <v>580</v>
      </c>
      <c r="I155" s="227">
        <v>0</v>
      </c>
      <c r="J155" s="228">
        <f>ROUND(I155*H155,2)</f>
        <v>0</v>
      </c>
      <c r="K155" s="141"/>
      <c r="L155" s="29"/>
      <c r="M155" s="142" t="s">
        <v>1</v>
      </c>
      <c r="N155" s="143" t="s">
        <v>43</v>
      </c>
      <c r="O155" s="144">
        <v>2E-3</v>
      </c>
      <c r="P155" s="144">
        <f>O155*H155</f>
        <v>1.1599999999999999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253</v>
      </c>
      <c r="AT155" s="146" t="s">
        <v>250</v>
      </c>
      <c r="AU155" s="146" t="s">
        <v>88</v>
      </c>
      <c r="AY155" s="17" t="s">
        <v>248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86</v>
      </c>
      <c r="BK155" s="147">
        <f>ROUND(I155*H155,2)</f>
        <v>0</v>
      </c>
      <c r="BL155" s="17" t="s">
        <v>253</v>
      </c>
      <c r="BM155" s="146" t="s">
        <v>2049</v>
      </c>
    </row>
    <row r="156" spans="2:65" s="12" customFormat="1" x14ac:dyDescent="0.2">
      <c r="B156" s="229"/>
      <c r="C156" s="230"/>
      <c r="D156" s="231" t="s">
        <v>255</v>
      </c>
      <c r="E156" s="232" t="s">
        <v>1</v>
      </c>
      <c r="F156" s="233" t="s">
        <v>2050</v>
      </c>
      <c r="G156" s="230"/>
      <c r="H156" s="234">
        <v>580</v>
      </c>
      <c r="I156" s="230"/>
      <c r="J156" s="230"/>
      <c r="L156" s="148"/>
      <c r="M156" s="150"/>
      <c r="T156" s="151"/>
      <c r="AT156" s="149" t="s">
        <v>255</v>
      </c>
      <c r="AU156" s="149" t="s">
        <v>88</v>
      </c>
      <c r="AV156" s="12" t="s">
        <v>88</v>
      </c>
      <c r="AW156" s="12" t="s">
        <v>34</v>
      </c>
      <c r="AX156" s="12" t="s">
        <v>86</v>
      </c>
      <c r="AY156" s="149" t="s">
        <v>248</v>
      </c>
    </row>
    <row r="157" spans="2:65" s="1" customFormat="1" ht="33" customHeight="1" x14ac:dyDescent="0.2">
      <c r="B157" s="184"/>
      <c r="C157" s="222" t="s">
        <v>320</v>
      </c>
      <c r="D157" s="222" t="s">
        <v>250</v>
      </c>
      <c r="E157" s="223" t="s">
        <v>2051</v>
      </c>
      <c r="F157" s="224" t="s">
        <v>2052</v>
      </c>
      <c r="G157" s="225" t="s">
        <v>193</v>
      </c>
      <c r="H157" s="226">
        <v>580</v>
      </c>
      <c r="I157" s="227">
        <v>0</v>
      </c>
      <c r="J157" s="228">
        <f>ROUND(I157*H157,2)</f>
        <v>0</v>
      </c>
      <c r="K157" s="141"/>
      <c r="L157" s="29"/>
      <c r="M157" s="142" t="s">
        <v>1</v>
      </c>
      <c r="N157" s="143" t="s">
        <v>43</v>
      </c>
      <c r="O157" s="144">
        <v>6.6000000000000003E-2</v>
      </c>
      <c r="P157" s="144">
        <f>O157*H157</f>
        <v>38.28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253</v>
      </c>
      <c r="AT157" s="146" t="s">
        <v>250</v>
      </c>
      <c r="AU157" s="146" t="s">
        <v>88</v>
      </c>
      <c r="AY157" s="17" t="s">
        <v>248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86</v>
      </c>
      <c r="BK157" s="147">
        <f>ROUND(I157*H157,2)</f>
        <v>0</v>
      </c>
      <c r="BL157" s="17" t="s">
        <v>253</v>
      </c>
      <c r="BM157" s="146" t="s">
        <v>2053</v>
      </c>
    </row>
    <row r="158" spans="2:65" s="12" customFormat="1" x14ac:dyDescent="0.2">
      <c r="B158" s="229"/>
      <c r="C158" s="230"/>
      <c r="D158" s="231" t="s">
        <v>255</v>
      </c>
      <c r="E158" s="232" t="s">
        <v>1</v>
      </c>
      <c r="F158" s="233" t="s">
        <v>2054</v>
      </c>
      <c r="G158" s="230"/>
      <c r="H158" s="234">
        <v>580</v>
      </c>
      <c r="I158" s="230"/>
      <c r="J158" s="230"/>
      <c r="L158" s="148"/>
      <c r="M158" s="150"/>
      <c r="T158" s="151"/>
      <c r="AT158" s="149" t="s">
        <v>255</v>
      </c>
      <c r="AU158" s="149" t="s">
        <v>88</v>
      </c>
      <c r="AV158" s="12" t="s">
        <v>88</v>
      </c>
      <c r="AW158" s="12" t="s">
        <v>34</v>
      </c>
      <c r="AX158" s="12" t="s">
        <v>86</v>
      </c>
      <c r="AY158" s="149" t="s">
        <v>248</v>
      </c>
    </row>
    <row r="159" spans="2:65" s="1" customFormat="1" ht="38" customHeight="1" x14ac:dyDescent="0.2">
      <c r="B159" s="184"/>
      <c r="C159" s="222" t="s">
        <v>8</v>
      </c>
      <c r="D159" s="222" t="s">
        <v>250</v>
      </c>
      <c r="E159" s="223" t="s">
        <v>2055</v>
      </c>
      <c r="F159" s="224" t="s">
        <v>2056</v>
      </c>
      <c r="G159" s="225" t="s">
        <v>193</v>
      </c>
      <c r="H159" s="226">
        <v>224</v>
      </c>
      <c r="I159" s="227">
        <v>0</v>
      </c>
      <c r="J159" s="228">
        <f>ROUND(I159*H159,2)</f>
        <v>0</v>
      </c>
      <c r="K159" s="141"/>
      <c r="L159" s="29"/>
      <c r="M159" s="142" t="s">
        <v>1</v>
      </c>
      <c r="N159" s="143" t="s">
        <v>43</v>
      </c>
      <c r="O159" s="144">
        <v>0.06</v>
      </c>
      <c r="P159" s="144">
        <f>O159*H159</f>
        <v>13.44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253</v>
      </c>
      <c r="AT159" s="146" t="s">
        <v>250</v>
      </c>
      <c r="AU159" s="146" t="s">
        <v>88</v>
      </c>
      <c r="AY159" s="17" t="s">
        <v>248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86</v>
      </c>
      <c r="BK159" s="147">
        <f>ROUND(I159*H159,2)</f>
        <v>0</v>
      </c>
      <c r="BL159" s="17" t="s">
        <v>253</v>
      </c>
      <c r="BM159" s="146" t="s">
        <v>2057</v>
      </c>
    </row>
    <row r="160" spans="2:65" s="1" customFormat="1" ht="33" customHeight="1" x14ac:dyDescent="0.2">
      <c r="B160" s="184"/>
      <c r="C160" s="222" t="s">
        <v>330</v>
      </c>
      <c r="D160" s="222" t="s">
        <v>250</v>
      </c>
      <c r="E160" s="223" t="s">
        <v>2058</v>
      </c>
      <c r="F160" s="224" t="s">
        <v>2059</v>
      </c>
      <c r="G160" s="225" t="s">
        <v>193</v>
      </c>
      <c r="H160" s="226">
        <v>60</v>
      </c>
      <c r="I160" s="227">
        <v>0</v>
      </c>
      <c r="J160" s="228">
        <f>ROUND(I160*H160,2)</f>
        <v>0</v>
      </c>
      <c r="K160" s="141"/>
      <c r="L160" s="29"/>
      <c r="M160" s="142" t="s">
        <v>1</v>
      </c>
      <c r="N160" s="143" t="s">
        <v>43</v>
      </c>
      <c r="O160" s="144">
        <v>0.6</v>
      </c>
      <c r="P160" s="144">
        <f>O160*H160</f>
        <v>36</v>
      </c>
      <c r="Q160" s="144">
        <v>0.11162</v>
      </c>
      <c r="R160" s="144">
        <f>Q160*H160</f>
        <v>6.6971999999999996</v>
      </c>
      <c r="S160" s="144">
        <v>0</v>
      </c>
      <c r="T160" s="145">
        <f>S160*H160</f>
        <v>0</v>
      </c>
      <c r="AR160" s="146" t="s">
        <v>253</v>
      </c>
      <c r="AT160" s="146" t="s">
        <v>250</v>
      </c>
      <c r="AU160" s="146" t="s">
        <v>88</v>
      </c>
      <c r="AY160" s="17" t="s">
        <v>248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86</v>
      </c>
      <c r="BK160" s="147">
        <f>ROUND(I160*H160,2)</f>
        <v>0</v>
      </c>
      <c r="BL160" s="17" t="s">
        <v>253</v>
      </c>
      <c r="BM160" s="146" t="s">
        <v>2060</v>
      </c>
    </row>
    <row r="161" spans="2:65" s="12" customFormat="1" ht="20" x14ac:dyDescent="0.2">
      <c r="B161" s="229"/>
      <c r="C161" s="230"/>
      <c r="D161" s="231" t="s">
        <v>255</v>
      </c>
      <c r="E161" s="232" t="s">
        <v>1</v>
      </c>
      <c r="F161" s="233" t="s">
        <v>2061</v>
      </c>
      <c r="G161" s="230"/>
      <c r="H161" s="234">
        <v>60</v>
      </c>
      <c r="I161" s="230"/>
      <c r="J161" s="230"/>
      <c r="L161" s="148"/>
      <c r="M161" s="150"/>
      <c r="T161" s="151"/>
      <c r="AT161" s="149" t="s">
        <v>255</v>
      </c>
      <c r="AU161" s="149" t="s">
        <v>88</v>
      </c>
      <c r="AV161" s="12" t="s">
        <v>88</v>
      </c>
      <c r="AW161" s="12" t="s">
        <v>34</v>
      </c>
      <c r="AX161" s="12" t="s">
        <v>86</v>
      </c>
      <c r="AY161" s="149" t="s">
        <v>248</v>
      </c>
    </row>
    <row r="162" spans="2:65" s="1" customFormat="1" ht="21.75" customHeight="1" x14ac:dyDescent="0.2">
      <c r="B162" s="184"/>
      <c r="C162" s="240" t="s">
        <v>334</v>
      </c>
      <c r="D162" s="240" t="s">
        <v>351</v>
      </c>
      <c r="E162" s="241" t="s">
        <v>2062</v>
      </c>
      <c r="F162" s="242" t="s">
        <v>2063</v>
      </c>
      <c r="G162" s="243" t="s">
        <v>193</v>
      </c>
      <c r="H162" s="244">
        <v>49</v>
      </c>
      <c r="I162" s="245">
        <v>0</v>
      </c>
      <c r="J162" s="246">
        <f>ROUND(I162*H162,2)</f>
        <v>0</v>
      </c>
      <c r="K162" s="156"/>
      <c r="L162" s="157"/>
      <c r="M162" s="158" t="s">
        <v>1</v>
      </c>
      <c r="N162" s="159" t="s">
        <v>43</v>
      </c>
      <c r="O162" s="144">
        <v>0</v>
      </c>
      <c r="P162" s="144">
        <f>O162*H162</f>
        <v>0</v>
      </c>
      <c r="Q162" s="144">
        <v>0.17599999999999999</v>
      </c>
      <c r="R162" s="144">
        <f>Q162*H162</f>
        <v>8.6239999999999988</v>
      </c>
      <c r="S162" s="144">
        <v>0</v>
      </c>
      <c r="T162" s="145">
        <f>S162*H162</f>
        <v>0</v>
      </c>
      <c r="AR162" s="146" t="s">
        <v>286</v>
      </c>
      <c r="AT162" s="146" t="s">
        <v>351</v>
      </c>
      <c r="AU162" s="146" t="s">
        <v>88</v>
      </c>
      <c r="AY162" s="17" t="s">
        <v>248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86</v>
      </c>
      <c r="BK162" s="147">
        <f>ROUND(I162*H162,2)</f>
        <v>0</v>
      </c>
      <c r="BL162" s="17" t="s">
        <v>253</v>
      </c>
      <c r="BM162" s="146" t="s">
        <v>2064</v>
      </c>
    </row>
    <row r="163" spans="2:65" s="12" customFormat="1" x14ac:dyDescent="0.2">
      <c r="B163" s="229"/>
      <c r="C163" s="230"/>
      <c r="D163" s="231" t="s">
        <v>255</v>
      </c>
      <c r="E163" s="230"/>
      <c r="F163" s="233" t="s">
        <v>2065</v>
      </c>
      <c r="G163" s="230"/>
      <c r="H163" s="234">
        <v>49</v>
      </c>
      <c r="I163" s="230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</v>
      </c>
      <c r="AX163" s="12" t="s">
        <v>86</v>
      </c>
      <c r="AY163" s="149" t="s">
        <v>248</v>
      </c>
    </row>
    <row r="164" spans="2:65" s="1" customFormat="1" ht="21.75" customHeight="1" x14ac:dyDescent="0.2">
      <c r="B164" s="184"/>
      <c r="C164" s="240" t="s">
        <v>340</v>
      </c>
      <c r="D164" s="240" t="s">
        <v>351</v>
      </c>
      <c r="E164" s="241" t="s">
        <v>2066</v>
      </c>
      <c r="F164" s="242" t="s">
        <v>2067</v>
      </c>
      <c r="G164" s="243" t="s">
        <v>193</v>
      </c>
      <c r="H164" s="244">
        <v>14</v>
      </c>
      <c r="I164" s="245">
        <v>0</v>
      </c>
      <c r="J164" s="246">
        <f>ROUND(I164*H164,2)</f>
        <v>0</v>
      </c>
      <c r="K164" s="156"/>
      <c r="L164" s="157"/>
      <c r="M164" s="158" t="s">
        <v>1</v>
      </c>
      <c r="N164" s="159" t="s">
        <v>43</v>
      </c>
      <c r="O164" s="144">
        <v>0</v>
      </c>
      <c r="P164" s="144">
        <f>O164*H164</f>
        <v>0</v>
      </c>
      <c r="Q164" s="144">
        <v>0.17599999999999999</v>
      </c>
      <c r="R164" s="144">
        <f>Q164*H164</f>
        <v>2.464</v>
      </c>
      <c r="S164" s="144">
        <v>0</v>
      </c>
      <c r="T164" s="145">
        <f>S164*H164</f>
        <v>0</v>
      </c>
      <c r="AR164" s="146" t="s">
        <v>286</v>
      </c>
      <c r="AT164" s="146" t="s">
        <v>351</v>
      </c>
      <c r="AU164" s="146" t="s">
        <v>88</v>
      </c>
      <c r="AY164" s="17" t="s">
        <v>248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86</v>
      </c>
      <c r="BK164" s="147">
        <f>ROUND(I164*H164,2)</f>
        <v>0</v>
      </c>
      <c r="BL164" s="17" t="s">
        <v>253</v>
      </c>
      <c r="BM164" s="146" t="s">
        <v>2068</v>
      </c>
    </row>
    <row r="165" spans="2:65" s="12" customFormat="1" x14ac:dyDescent="0.2">
      <c r="B165" s="229"/>
      <c r="C165" s="230"/>
      <c r="D165" s="231" t="s">
        <v>255</v>
      </c>
      <c r="E165" s="230"/>
      <c r="F165" s="233" t="s">
        <v>2069</v>
      </c>
      <c r="G165" s="230"/>
      <c r="H165" s="234">
        <v>14</v>
      </c>
      <c r="I165" s="230"/>
      <c r="J165" s="230"/>
      <c r="L165" s="148"/>
      <c r="M165" s="150"/>
      <c r="T165" s="151"/>
      <c r="AT165" s="149" t="s">
        <v>255</v>
      </c>
      <c r="AU165" s="149" t="s">
        <v>88</v>
      </c>
      <c r="AV165" s="12" t="s">
        <v>88</v>
      </c>
      <c r="AW165" s="12" t="s">
        <v>3</v>
      </c>
      <c r="AX165" s="12" t="s">
        <v>86</v>
      </c>
      <c r="AY165" s="149" t="s">
        <v>248</v>
      </c>
    </row>
    <row r="166" spans="2:65" s="1" customFormat="1" ht="33" customHeight="1" x14ac:dyDescent="0.2">
      <c r="B166" s="184"/>
      <c r="C166" s="222" t="s">
        <v>346</v>
      </c>
      <c r="D166" s="222" t="s">
        <v>250</v>
      </c>
      <c r="E166" s="223" t="s">
        <v>2070</v>
      </c>
      <c r="F166" s="224" t="s">
        <v>2071</v>
      </c>
      <c r="G166" s="225" t="s">
        <v>193</v>
      </c>
      <c r="H166" s="226">
        <v>60</v>
      </c>
      <c r="I166" s="227">
        <v>0</v>
      </c>
      <c r="J166" s="228">
        <f>ROUND(I166*H166,2)</f>
        <v>0</v>
      </c>
      <c r="K166" s="141"/>
      <c r="L166" s="29"/>
      <c r="M166" s="142" t="s">
        <v>1</v>
      </c>
      <c r="N166" s="143" t="s">
        <v>43</v>
      </c>
      <c r="O166" s="144">
        <v>5.5E-2</v>
      </c>
      <c r="P166" s="144">
        <f>O166*H166</f>
        <v>3.3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253</v>
      </c>
      <c r="AT166" s="146" t="s">
        <v>250</v>
      </c>
      <c r="AU166" s="146" t="s">
        <v>88</v>
      </c>
      <c r="AY166" s="17" t="s">
        <v>248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86</v>
      </c>
      <c r="BK166" s="147">
        <f>ROUND(I166*H166,2)</f>
        <v>0</v>
      </c>
      <c r="BL166" s="17" t="s">
        <v>253</v>
      </c>
      <c r="BM166" s="146" t="s">
        <v>2072</v>
      </c>
    </row>
    <row r="167" spans="2:65" s="1" customFormat="1" ht="24.15" customHeight="1" x14ac:dyDescent="0.2">
      <c r="B167" s="184"/>
      <c r="C167" s="222" t="s">
        <v>350</v>
      </c>
      <c r="D167" s="222" t="s">
        <v>250</v>
      </c>
      <c r="E167" s="223" t="s">
        <v>2073</v>
      </c>
      <c r="F167" s="224" t="s">
        <v>2074</v>
      </c>
      <c r="G167" s="225" t="s">
        <v>193</v>
      </c>
      <c r="H167" s="226">
        <v>65</v>
      </c>
      <c r="I167" s="227">
        <v>0</v>
      </c>
      <c r="J167" s="228">
        <f>ROUND(I167*H167,2)</f>
        <v>0</v>
      </c>
      <c r="K167" s="141"/>
      <c r="L167" s="29"/>
      <c r="M167" s="142" t="s">
        <v>1</v>
      </c>
      <c r="N167" s="143" t="s">
        <v>43</v>
      </c>
      <c r="O167" s="144">
        <v>0.46800000000000003</v>
      </c>
      <c r="P167" s="144">
        <f>O167*H167</f>
        <v>30.42</v>
      </c>
      <c r="Q167" s="144">
        <v>9.8000000000000004E-2</v>
      </c>
      <c r="R167" s="144">
        <f>Q167*H167</f>
        <v>6.37</v>
      </c>
      <c r="S167" s="144">
        <v>0</v>
      </c>
      <c r="T167" s="145">
        <f>S167*H167</f>
        <v>0</v>
      </c>
      <c r="AR167" s="146" t="s">
        <v>253</v>
      </c>
      <c r="AT167" s="146" t="s">
        <v>250</v>
      </c>
      <c r="AU167" s="146" t="s">
        <v>88</v>
      </c>
      <c r="AY167" s="17" t="s">
        <v>248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7" t="s">
        <v>86</v>
      </c>
      <c r="BK167" s="147">
        <f>ROUND(I167*H167,2)</f>
        <v>0</v>
      </c>
      <c r="BL167" s="17" t="s">
        <v>253</v>
      </c>
      <c r="BM167" s="146" t="s">
        <v>2075</v>
      </c>
    </row>
    <row r="168" spans="2:65" s="12" customFormat="1" ht="20" x14ac:dyDescent="0.2">
      <c r="B168" s="229"/>
      <c r="C168" s="230"/>
      <c r="D168" s="231" t="s">
        <v>255</v>
      </c>
      <c r="E168" s="232" t="s">
        <v>1</v>
      </c>
      <c r="F168" s="233" t="s">
        <v>2076</v>
      </c>
      <c r="G168" s="230"/>
      <c r="H168" s="234">
        <v>65</v>
      </c>
      <c r="I168" s="230"/>
      <c r="J168" s="230"/>
      <c r="L168" s="148"/>
      <c r="M168" s="150"/>
      <c r="T168" s="151"/>
      <c r="AT168" s="149" t="s">
        <v>255</v>
      </c>
      <c r="AU168" s="149" t="s">
        <v>88</v>
      </c>
      <c r="AV168" s="12" t="s">
        <v>88</v>
      </c>
      <c r="AW168" s="12" t="s">
        <v>34</v>
      </c>
      <c r="AX168" s="12" t="s">
        <v>86</v>
      </c>
      <c r="AY168" s="149" t="s">
        <v>248</v>
      </c>
    </row>
    <row r="169" spans="2:65" s="1" customFormat="1" ht="24.15" customHeight="1" x14ac:dyDescent="0.2">
      <c r="B169" s="184"/>
      <c r="C169" s="240" t="s">
        <v>7</v>
      </c>
      <c r="D169" s="240" t="s">
        <v>351</v>
      </c>
      <c r="E169" s="241" t="s">
        <v>2077</v>
      </c>
      <c r="F169" s="242" t="s">
        <v>2078</v>
      </c>
      <c r="G169" s="243" t="s">
        <v>193</v>
      </c>
      <c r="H169" s="244">
        <v>68.25</v>
      </c>
      <c r="I169" s="245">
        <v>0</v>
      </c>
      <c r="J169" s="246">
        <f>ROUND(I169*H169,2)</f>
        <v>0</v>
      </c>
      <c r="K169" s="156"/>
      <c r="L169" s="157"/>
      <c r="M169" s="158" t="s">
        <v>1</v>
      </c>
      <c r="N169" s="159" t="s">
        <v>43</v>
      </c>
      <c r="O169" s="144">
        <v>0</v>
      </c>
      <c r="P169" s="144">
        <f>O169*H169</f>
        <v>0</v>
      </c>
      <c r="Q169" s="144">
        <v>0.14499999999999999</v>
      </c>
      <c r="R169" s="144">
        <f>Q169*H169</f>
        <v>9.8962499999999984</v>
      </c>
      <c r="S169" s="144">
        <v>0</v>
      </c>
      <c r="T169" s="145">
        <f>S169*H169</f>
        <v>0</v>
      </c>
      <c r="AR169" s="146" t="s">
        <v>286</v>
      </c>
      <c r="AT169" s="146" t="s">
        <v>351</v>
      </c>
      <c r="AU169" s="146" t="s">
        <v>88</v>
      </c>
      <c r="AY169" s="17" t="s">
        <v>248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86</v>
      </c>
      <c r="BK169" s="147">
        <f>ROUND(I169*H169,2)</f>
        <v>0</v>
      </c>
      <c r="BL169" s="17" t="s">
        <v>253</v>
      </c>
      <c r="BM169" s="146" t="s">
        <v>2079</v>
      </c>
    </row>
    <row r="170" spans="2:65" s="12" customFormat="1" x14ac:dyDescent="0.2">
      <c r="B170" s="229"/>
      <c r="C170" s="230"/>
      <c r="D170" s="231" t="s">
        <v>255</v>
      </c>
      <c r="E170" s="230"/>
      <c r="F170" s="233" t="s">
        <v>2080</v>
      </c>
      <c r="G170" s="230"/>
      <c r="H170" s="234">
        <v>68.25</v>
      </c>
      <c r="I170" s="230"/>
      <c r="J170" s="230"/>
      <c r="L170" s="148"/>
      <c r="M170" s="150"/>
      <c r="T170" s="151"/>
      <c r="AT170" s="149" t="s">
        <v>255</v>
      </c>
      <c r="AU170" s="149" t="s">
        <v>88</v>
      </c>
      <c r="AV170" s="12" t="s">
        <v>88</v>
      </c>
      <c r="AW170" s="12" t="s">
        <v>3</v>
      </c>
      <c r="AX170" s="12" t="s">
        <v>86</v>
      </c>
      <c r="AY170" s="149" t="s">
        <v>248</v>
      </c>
    </row>
    <row r="171" spans="2:65" s="1" customFormat="1" ht="24.15" customHeight="1" x14ac:dyDescent="0.2">
      <c r="B171" s="184"/>
      <c r="C171" s="240" t="s">
        <v>360</v>
      </c>
      <c r="D171" s="240" t="s">
        <v>351</v>
      </c>
      <c r="E171" s="241" t="s">
        <v>2081</v>
      </c>
      <c r="F171" s="242" t="s">
        <v>2082</v>
      </c>
      <c r="G171" s="243" t="s">
        <v>193</v>
      </c>
      <c r="H171" s="244">
        <v>2.04</v>
      </c>
      <c r="I171" s="245">
        <v>0</v>
      </c>
      <c r="J171" s="246">
        <f>ROUND(I171*H171,2)</f>
        <v>0</v>
      </c>
      <c r="K171" s="156"/>
      <c r="L171" s="157"/>
      <c r="M171" s="158" t="s">
        <v>1</v>
      </c>
      <c r="N171" s="159" t="s">
        <v>43</v>
      </c>
      <c r="O171" s="144">
        <v>0</v>
      </c>
      <c r="P171" s="144">
        <f>O171*H171</f>
        <v>0</v>
      </c>
      <c r="Q171" s="144">
        <v>0.14499999999999999</v>
      </c>
      <c r="R171" s="144">
        <f>Q171*H171</f>
        <v>0.29580000000000001</v>
      </c>
      <c r="S171" s="144">
        <v>0</v>
      </c>
      <c r="T171" s="145">
        <f>S171*H171</f>
        <v>0</v>
      </c>
      <c r="AR171" s="146" t="s">
        <v>286</v>
      </c>
      <c r="AT171" s="146" t="s">
        <v>351</v>
      </c>
      <c r="AU171" s="146" t="s">
        <v>88</v>
      </c>
      <c r="AY171" s="17" t="s">
        <v>248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86</v>
      </c>
      <c r="BK171" s="147">
        <f>ROUND(I171*H171,2)</f>
        <v>0</v>
      </c>
      <c r="BL171" s="17" t="s">
        <v>253</v>
      </c>
      <c r="BM171" s="146" t="s">
        <v>2083</v>
      </c>
    </row>
    <row r="172" spans="2:65" s="12" customFormat="1" x14ac:dyDescent="0.2">
      <c r="B172" s="229"/>
      <c r="C172" s="230"/>
      <c r="D172" s="231" t="s">
        <v>255</v>
      </c>
      <c r="E172" s="232" t="s">
        <v>1</v>
      </c>
      <c r="F172" s="233" t="s">
        <v>2084</v>
      </c>
      <c r="G172" s="230"/>
      <c r="H172" s="234">
        <v>2</v>
      </c>
      <c r="I172" s="230"/>
      <c r="J172" s="230"/>
      <c r="L172" s="148"/>
      <c r="M172" s="150"/>
      <c r="T172" s="151"/>
      <c r="AT172" s="149" t="s">
        <v>255</v>
      </c>
      <c r="AU172" s="149" t="s">
        <v>88</v>
      </c>
      <c r="AV172" s="12" t="s">
        <v>88</v>
      </c>
      <c r="AW172" s="12" t="s">
        <v>34</v>
      </c>
      <c r="AX172" s="12" t="s">
        <v>86</v>
      </c>
      <c r="AY172" s="149" t="s">
        <v>248</v>
      </c>
    </row>
    <row r="173" spans="2:65" s="12" customFormat="1" x14ac:dyDescent="0.2">
      <c r="B173" s="229"/>
      <c r="C173" s="230"/>
      <c r="D173" s="231" t="s">
        <v>255</v>
      </c>
      <c r="E173" s="230"/>
      <c r="F173" s="233" t="s">
        <v>2085</v>
      </c>
      <c r="G173" s="230"/>
      <c r="H173" s="234">
        <v>2.04</v>
      </c>
      <c r="I173" s="230"/>
      <c r="J173" s="230"/>
      <c r="L173" s="148"/>
      <c r="M173" s="150"/>
      <c r="T173" s="151"/>
      <c r="AT173" s="149" t="s">
        <v>255</v>
      </c>
      <c r="AU173" s="149" t="s">
        <v>88</v>
      </c>
      <c r="AV173" s="12" t="s">
        <v>88</v>
      </c>
      <c r="AW173" s="12" t="s">
        <v>3</v>
      </c>
      <c r="AX173" s="12" t="s">
        <v>86</v>
      </c>
      <c r="AY173" s="149" t="s">
        <v>248</v>
      </c>
    </row>
    <row r="174" spans="2:65" s="1" customFormat="1" ht="33" customHeight="1" x14ac:dyDescent="0.2">
      <c r="B174" s="184"/>
      <c r="C174" s="222" t="s">
        <v>365</v>
      </c>
      <c r="D174" s="222" t="s">
        <v>250</v>
      </c>
      <c r="E174" s="223" t="s">
        <v>2086</v>
      </c>
      <c r="F174" s="224" t="s">
        <v>2087</v>
      </c>
      <c r="G174" s="225" t="s">
        <v>193</v>
      </c>
      <c r="H174" s="226">
        <v>603</v>
      </c>
      <c r="I174" s="227">
        <v>0</v>
      </c>
      <c r="J174" s="228">
        <f>ROUND(I174*H174,2)</f>
        <v>0</v>
      </c>
      <c r="K174" s="141"/>
      <c r="L174" s="29"/>
      <c r="M174" s="142" t="s">
        <v>1</v>
      </c>
      <c r="N174" s="143" t="s">
        <v>43</v>
      </c>
      <c r="O174" s="144">
        <v>0.64900000000000002</v>
      </c>
      <c r="P174" s="144">
        <f>O174*H174</f>
        <v>391.34700000000004</v>
      </c>
      <c r="Q174" s="144">
        <v>9.0399999999999994E-2</v>
      </c>
      <c r="R174" s="144">
        <f>Q174*H174</f>
        <v>54.511199999999995</v>
      </c>
      <c r="S174" s="144">
        <v>0</v>
      </c>
      <c r="T174" s="145">
        <f>S174*H174</f>
        <v>0</v>
      </c>
      <c r="AR174" s="146" t="s">
        <v>253</v>
      </c>
      <c r="AT174" s="146" t="s">
        <v>250</v>
      </c>
      <c r="AU174" s="146" t="s">
        <v>88</v>
      </c>
      <c r="AY174" s="17" t="s">
        <v>248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86</v>
      </c>
      <c r="BK174" s="147">
        <f>ROUND(I174*H174,2)</f>
        <v>0</v>
      </c>
      <c r="BL174" s="17" t="s">
        <v>253</v>
      </c>
      <c r="BM174" s="146" t="s">
        <v>2088</v>
      </c>
    </row>
    <row r="175" spans="2:65" s="12" customFormat="1" ht="20" x14ac:dyDescent="0.2">
      <c r="B175" s="229"/>
      <c r="C175" s="230"/>
      <c r="D175" s="231" t="s">
        <v>255</v>
      </c>
      <c r="E175" s="232" t="s">
        <v>1</v>
      </c>
      <c r="F175" s="233" t="s">
        <v>2089</v>
      </c>
      <c r="G175" s="230"/>
      <c r="H175" s="234">
        <v>590</v>
      </c>
      <c r="I175" s="230"/>
      <c r="J175" s="230"/>
      <c r="L175" s="148"/>
      <c r="M175" s="150"/>
      <c r="T175" s="151"/>
      <c r="AT175" s="149" t="s">
        <v>255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248</v>
      </c>
    </row>
    <row r="176" spans="2:65" s="12" customFormat="1" x14ac:dyDescent="0.2">
      <c r="B176" s="229"/>
      <c r="C176" s="230"/>
      <c r="D176" s="231" t="s">
        <v>255</v>
      </c>
      <c r="E176" s="232" t="s">
        <v>1</v>
      </c>
      <c r="F176" s="233" t="s">
        <v>2090</v>
      </c>
      <c r="G176" s="230"/>
      <c r="H176" s="234">
        <v>13</v>
      </c>
      <c r="I176" s="230"/>
      <c r="J176" s="230"/>
      <c r="L176" s="148"/>
      <c r="M176" s="150"/>
      <c r="T176" s="151"/>
      <c r="AT176" s="149" t="s">
        <v>255</v>
      </c>
      <c r="AU176" s="149" t="s">
        <v>88</v>
      </c>
      <c r="AV176" s="12" t="s">
        <v>88</v>
      </c>
      <c r="AW176" s="12" t="s">
        <v>34</v>
      </c>
      <c r="AX176" s="12" t="s">
        <v>78</v>
      </c>
      <c r="AY176" s="149" t="s">
        <v>248</v>
      </c>
    </row>
    <row r="177" spans="2:65" s="13" customFormat="1" x14ac:dyDescent="0.2">
      <c r="B177" s="235"/>
      <c r="C177" s="236"/>
      <c r="D177" s="231" t="s">
        <v>255</v>
      </c>
      <c r="E177" s="237" t="s">
        <v>1</v>
      </c>
      <c r="F177" s="238" t="s">
        <v>275</v>
      </c>
      <c r="G177" s="236"/>
      <c r="H177" s="239">
        <v>603</v>
      </c>
      <c r="I177" s="236"/>
      <c r="J177" s="236"/>
      <c r="L177" s="152"/>
      <c r="M177" s="154"/>
      <c r="T177" s="155"/>
      <c r="AT177" s="153" t="s">
        <v>255</v>
      </c>
      <c r="AU177" s="153" t="s">
        <v>88</v>
      </c>
      <c r="AV177" s="13" t="s">
        <v>253</v>
      </c>
      <c r="AW177" s="13" t="s">
        <v>34</v>
      </c>
      <c r="AX177" s="13" t="s">
        <v>86</v>
      </c>
      <c r="AY177" s="153" t="s">
        <v>248</v>
      </c>
    </row>
    <row r="178" spans="2:65" s="1" customFormat="1" ht="24.15" customHeight="1" x14ac:dyDescent="0.2">
      <c r="B178" s="184"/>
      <c r="C178" s="240" t="s">
        <v>370</v>
      </c>
      <c r="D178" s="240" t="s">
        <v>351</v>
      </c>
      <c r="E178" s="241" t="s">
        <v>2091</v>
      </c>
      <c r="F178" s="242" t="s">
        <v>2092</v>
      </c>
      <c r="G178" s="243" t="s">
        <v>193</v>
      </c>
      <c r="H178" s="244">
        <v>633.15</v>
      </c>
      <c r="I178" s="245">
        <v>0</v>
      </c>
      <c r="J178" s="246">
        <f>ROUND(I178*H178,2)</f>
        <v>0</v>
      </c>
      <c r="K178" s="156"/>
      <c r="L178" s="157"/>
      <c r="M178" s="158" t="s">
        <v>1</v>
      </c>
      <c r="N178" s="159" t="s">
        <v>43</v>
      </c>
      <c r="O178" s="144">
        <v>0</v>
      </c>
      <c r="P178" s="144">
        <f>O178*H178</f>
        <v>0</v>
      </c>
      <c r="Q178" s="144">
        <v>0.315</v>
      </c>
      <c r="R178" s="144">
        <f>Q178*H178</f>
        <v>199.44225</v>
      </c>
      <c r="S178" s="144">
        <v>0</v>
      </c>
      <c r="T178" s="145">
        <f>S178*H178</f>
        <v>0</v>
      </c>
      <c r="AR178" s="146" t="s">
        <v>286</v>
      </c>
      <c r="AT178" s="146" t="s">
        <v>351</v>
      </c>
      <c r="AU178" s="146" t="s">
        <v>88</v>
      </c>
      <c r="AY178" s="17" t="s">
        <v>248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7" t="s">
        <v>86</v>
      </c>
      <c r="BK178" s="147">
        <f>ROUND(I178*H178,2)</f>
        <v>0</v>
      </c>
      <c r="BL178" s="17" t="s">
        <v>253</v>
      </c>
      <c r="BM178" s="146" t="s">
        <v>2093</v>
      </c>
    </row>
    <row r="179" spans="2:65" s="12" customFormat="1" x14ac:dyDescent="0.2">
      <c r="B179" s="229"/>
      <c r="C179" s="230"/>
      <c r="D179" s="231" t="s">
        <v>255</v>
      </c>
      <c r="E179" s="230"/>
      <c r="F179" s="233" t="s">
        <v>2094</v>
      </c>
      <c r="G179" s="230"/>
      <c r="H179" s="234">
        <v>633.15</v>
      </c>
      <c r="I179" s="230"/>
      <c r="J179" s="230"/>
      <c r="L179" s="148"/>
      <c r="M179" s="150"/>
      <c r="T179" s="151"/>
      <c r="AT179" s="149" t="s">
        <v>255</v>
      </c>
      <c r="AU179" s="149" t="s">
        <v>88</v>
      </c>
      <c r="AV179" s="12" t="s">
        <v>88</v>
      </c>
      <c r="AW179" s="12" t="s">
        <v>3</v>
      </c>
      <c r="AX179" s="12" t="s">
        <v>86</v>
      </c>
      <c r="AY179" s="149" t="s">
        <v>248</v>
      </c>
    </row>
    <row r="180" spans="2:65" s="1" customFormat="1" ht="16.5" customHeight="1" x14ac:dyDescent="0.2">
      <c r="B180" s="184"/>
      <c r="C180" s="222" t="s">
        <v>374</v>
      </c>
      <c r="D180" s="222" t="s">
        <v>250</v>
      </c>
      <c r="E180" s="223" t="s">
        <v>2095</v>
      </c>
      <c r="F180" s="224" t="s">
        <v>2096</v>
      </c>
      <c r="G180" s="225" t="s">
        <v>283</v>
      </c>
      <c r="H180" s="226">
        <v>25</v>
      </c>
      <c r="I180" s="227">
        <v>0</v>
      </c>
      <c r="J180" s="228">
        <f>ROUND(I180*H180,2)</f>
        <v>0</v>
      </c>
      <c r="K180" s="141"/>
      <c r="L180" s="29"/>
      <c r="M180" s="142" t="s">
        <v>1</v>
      </c>
      <c r="N180" s="143" t="s">
        <v>43</v>
      </c>
      <c r="O180" s="144">
        <v>0.48</v>
      </c>
      <c r="P180" s="144">
        <f>O180*H180</f>
        <v>12</v>
      </c>
      <c r="Q180" s="144">
        <v>1.0000000000000001E-5</v>
      </c>
      <c r="R180" s="144">
        <f>Q180*H180</f>
        <v>2.5000000000000001E-4</v>
      </c>
      <c r="S180" s="144">
        <v>0</v>
      </c>
      <c r="T180" s="145">
        <f>S180*H180</f>
        <v>0</v>
      </c>
      <c r="AR180" s="146" t="s">
        <v>253</v>
      </c>
      <c r="AT180" s="146" t="s">
        <v>250</v>
      </c>
      <c r="AU180" s="146" t="s">
        <v>88</v>
      </c>
      <c r="AY180" s="17" t="s">
        <v>248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7" t="s">
        <v>86</v>
      </c>
      <c r="BK180" s="147">
        <f>ROUND(I180*H180,2)</f>
        <v>0</v>
      </c>
      <c r="BL180" s="17" t="s">
        <v>253</v>
      </c>
      <c r="BM180" s="146" t="s">
        <v>2097</v>
      </c>
    </row>
    <row r="181" spans="2:65" s="11" customFormat="1" ht="23" customHeight="1" x14ac:dyDescent="0.25">
      <c r="B181" s="215"/>
      <c r="C181" s="216"/>
      <c r="D181" s="217" t="s">
        <v>77</v>
      </c>
      <c r="E181" s="220" t="s">
        <v>291</v>
      </c>
      <c r="F181" s="220" t="s">
        <v>364</v>
      </c>
      <c r="G181" s="216"/>
      <c r="H181" s="216"/>
      <c r="I181" s="216"/>
      <c r="J181" s="221">
        <f>BK181</f>
        <v>0</v>
      </c>
      <c r="L181" s="123"/>
      <c r="M181" s="127"/>
      <c r="P181" s="128">
        <f>SUM(P182:P212)</f>
        <v>88.890000000000015</v>
      </c>
      <c r="R181" s="128">
        <f>SUM(R182:R212)</f>
        <v>64.759637560000016</v>
      </c>
      <c r="T181" s="129">
        <f>SUM(T182:T212)</f>
        <v>0</v>
      </c>
      <c r="AR181" s="124" t="s">
        <v>86</v>
      </c>
      <c r="AT181" s="130" t="s">
        <v>77</v>
      </c>
      <c r="AU181" s="130" t="s">
        <v>86</v>
      </c>
      <c r="AY181" s="124" t="s">
        <v>248</v>
      </c>
      <c r="BK181" s="131">
        <f>SUM(BK182:BK212)</f>
        <v>0</v>
      </c>
    </row>
    <row r="182" spans="2:65" s="1" customFormat="1" ht="21.75" customHeight="1" x14ac:dyDescent="0.2">
      <c r="B182" s="184"/>
      <c r="C182" s="222" t="s">
        <v>379</v>
      </c>
      <c r="D182" s="222" t="s">
        <v>250</v>
      </c>
      <c r="E182" s="223" t="s">
        <v>366</v>
      </c>
      <c r="F182" s="224" t="s">
        <v>2098</v>
      </c>
      <c r="G182" s="225" t="s">
        <v>259</v>
      </c>
      <c r="H182" s="226">
        <v>9</v>
      </c>
      <c r="I182" s="227">
        <v>0</v>
      </c>
      <c r="J182" s="228">
        <f>ROUND(I182*H182,2)</f>
        <v>0</v>
      </c>
      <c r="K182" s="141"/>
      <c r="L182" s="29"/>
      <c r="M182" s="142" t="s">
        <v>1</v>
      </c>
      <c r="N182" s="143" t="s">
        <v>43</v>
      </c>
      <c r="O182" s="144">
        <v>0.2</v>
      </c>
      <c r="P182" s="144">
        <f>O182*H182</f>
        <v>1.8</v>
      </c>
      <c r="Q182" s="144">
        <v>6.9999999999999999E-4</v>
      </c>
      <c r="R182" s="144">
        <f>Q182*H182</f>
        <v>6.3E-3</v>
      </c>
      <c r="S182" s="144">
        <v>0</v>
      </c>
      <c r="T182" s="145">
        <f>S182*H182</f>
        <v>0</v>
      </c>
      <c r="AR182" s="146" t="s">
        <v>253</v>
      </c>
      <c r="AT182" s="146" t="s">
        <v>250</v>
      </c>
      <c r="AU182" s="146" t="s">
        <v>88</v>
      </c>
      <c r="AY182" s="17" t="s">
        <v>248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86</v>
      </c>
      <c r="BK182" s="147">
        <f>ROUND(I182*H182,2)</f>
        <v>0</v>
      </c>
      <c r="BL182" s="17" t="s">
        <v>253</v>
      </c>
      <c r="BM182" s="146" t="s">
        <v>2099</v>
      </c>
    </row>
    <row r="183" spans="2:65" s="1" customFormat="1" ht="16.5" customHeight="1" x14ac:dyDescent="0.2">
      <c r="B183" s="184"/>
      <c r="C183" s="222" t="s">
        <v>384</v>
      </c>
      <c r="D183" s="222" t="s">
        <v>250</v>
      </c>
      <c r="E183" s="223" t="s">
        <v>2100</v>
      </c>
      <c r="F183" s="224" t="s">
        <v>2101</v>
      </c>
      <c r="G183" s="225" t="s">
        <v>259</v>
      </c>
      <c r="H183" s="226">
        <v>2</v>
      </c>
      <c r="I183" s="227">
        <v>0</v>
      </c>
      <c r="J183" s="228">
        <f>ROUND(I183*H183,2)</f>
        <v>0</v>
      </c>
      <c r="K183" s="141"/>
      <c r="L183" s="29"/>
      <c r="M183" s="142" t="s">
        <v>1</v>
      </c>
      <c r="N183" s="143" t="s">
        <v>43</v>
      </c>
      <c r="O183" s="144">
        <v>0.2</v>
      </c>
      <c r="P183" s="144">
        <f>O183*H183</f>
        <v>0.4</v>
      </c>
      <c r="Q183" s="144">
        <v>7.3999999999999996E-2</v>
      </c>
      <c r="R183" s="144">
        <f>Q183*H183</f>
        <v>0.14799999999999999</v>
      </c>
      <c r="S183" s="144">
        <v>0</v>
      </c>
      <c r="T183" s="145">
        <f>S183*H183</f>
        <v>0</v>
      </c>
      <c r="AR183" s="146" t="s">
        <v>253</v>
      </c>
      <c r="AT183" s="146" t="s">
        <v>250</v>
      </c>
      <c r="AU183" s="146" t="s">
        <v>88</v>
      </c>
      <c r="AY183" s="17" t="s">
        <v>248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7" t="s">
        <v>86</v>
      </c>
      <c r="BK183" s="147">
        <f>ROUND(I183*H183,2)</f>
        <v>0</v>
      </c>
      <c r="BL183" s="17" t="s">
        <v>253</v>
      </c>
      <c r="BM183" s="146" t="s">
        <v>2102</v>
      </c>
    </row>
    <row r="184" spans="2:65" s="12" customFormat="1" x14ac:dyDescent="0.2">
      <c r="B184" s="229"/>
      <c r="C184" s="230"/>
      <c r="D184" s="231" t="s">
        <v>255</v>
      </c>
      <c r="E184" s="232" t="s">
        <v>1</v>
      </c>
      <c r="F184" s="233" t="s">
        <v>2103</v>
      </c>
      <c r="G184" s="230"/>
      <c r="H184" s="234">
        <v>2</v>
      </c>
      <c r="I184" s="230"/>
      <c r="J184" s="230"/>
      <c r="L184" s="148"/>
      <c r="M184" s="150"/>
      <c r="T184" s="151"/>
      <c r="AT184" s="149" t="s">
        <v>255</v>
      </c>
      <c r="AU184" s="149" t="s">
        <v>88</v>
      </c>
      <c r="AV184" s="12" t="s">
        <v>88</v>
      </c>
      <c r="AW184" s="12" t="s">
        <v>34</v>
      </c>
      <c r="AX184" s="12" t="s">
        <v>86</v>
      </c>
      <c r="AY184" s="149" t="s">
        <v>248</v>
      </c>
    </row>
    <row r="185" spans="2:65" s="1" customFormat="1" ht="16.5" customHeight="1" x14ac:dyDescent="0.2">
      <c r="B185" s="184"/>
      <c r="C185" s="222" t="s">
        <v>390</v>
      </c>
      <c r="D185" s="222" t="s">
        <v>250</v>
      </c>
      <c r="E185" s="223" t="s">
        <v>2104</v>
      </c>
      <c r="F185" s="224" t="s">
        <v>2105</v>
      </c>
      <c r="G185" s="225" t="s">
        <v>259</v>
      </c>
      <c r="H185" s="226">
        <v>1</v>
      </c>
      <c r="I185" s="227">
        <v>0</v>
      </c>
      <c r="J185" s="228">
        <f>ROUND(I185*H185,2)</f>
        <v>0</v>
      </c>
      <c r="K185" s="141"/>
      <c r="L185" s="29"/>
      <c r="M185" s="142" t="s">
        <v>1</v>
      </c>
      <c r="N185" s="143" t="s">
        <v>43</v>
      </c>
      <c r="O185" s="144">
        <v>0.2</v>
      </c>
      <c r="P185" s="144">
        <f>O185*H185</f>
        <v>0.2</v>
      </c>
      <c r="Q185" s="144">
        <v>3.1E-2</v>
      </c>
      <c r="R185" s="144">
        <f>Q185*H185</f>
        <v>3.1E-2</v>
      </c>
      <c r="S185" s="144">
        <v>0</v>
      </c>
      <c r="T185" s="145">
        <f>S185*H185</f>
        <v>0</v>
      </c>
      <c r="AR185" s="146" t="s">
        <v>253</v>
      </c>
      <c r="AT185" s="146" t="s">
        <v>250</v>
      </c>
      <c r="AU185" s="146" t="s">
        <v>88</v>
      </c>
      <c r="AY185" s="17" t="s">
        <v>248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86</v>
      </c>
      <c r="BK185" s="147">
        <f>ROUND(I185*H185,2)</f>
        <v>0</v>
      </c>
      <c r="BL185" s="17" t="s">
        <v>253</v>
      </c>
      <c r="BM185" s="146" t="s">
        <v>2106</v>
      </c>
    </row>
    <row r="186" spans="2:65" s="12" customFormat="1" x14ac:dyDescent="0.2">
      <c r="B186" s="229"/>
      <c r="C186" s="230"/>
      <c r="D186" s="231" t="s">
        <v>255</v>
      </c>
      <c r="E186" s="232" t="s">
        <v>1</v>
      </c>
      <c r="F186" s="233" t="s">
        <v>2107</v>
      </c>
      <c r="G186" s="230"/>
      <c r="H186" s="234">
        <v>1</v>
      </c>
      <c r="I186" s="230"/>
      <c r="J186" s="230"/>
      <c r="L186" s="148"/>
      <c r="M186" s="150"/>
      <c r="T186" s="151"/>
      <c r="AT186" s="149" t="s">
        <v>255</v>
      </c>
      <c r="AU186" s="149" t="s">
        <v>88</v>
      </c>
      <c r="AV186" s="12" t="s">
        <v>88</v>
      </c>
      <c r="AW186" s="12" t="s">
        <v>34</v>
      </c>
      <c r="AX186" s="12" t="s">
        <v>86</v>
      </c>
      <c r="AY186" s="149" t="s">
        <v>248</v>
      </c>
    </row>
    <row r="187" spans="2:65" s="1" customFormat="1" ht="16.5" customHeight="1" x14ac:dyDescent="0.2">
      <c r="B187" s="184"/>
      <c r="C187" s="222" t="s">
        <v>395</v>
      </c>
      <c r="D187" s="222" t="s">
        <v>250</v>
      </c>
      <c r="E187" s="223" t="s">
        <v>2108</v>
      </c>
      <c r="F187" s="224" t="s">
        <v>2109</v>
      </c>
      <c r="G187" s="225" t="s">
        <v>259</v>
      </c>
      <c r="H187" s="226">
        <v>6</v>
      </c>
      <c r="I187" s="227">
        <v>0</v>
      </c>
      <c r="J187" s="228">
        <f>ROUND(I187*H187,2)</f>
        <v>0</v>
      </c>
      <c r="K187" s="141"/>
      <c r="L187" s="29"/>
      <c r="M187" s="142" t="s">
        <v>1</v>
      </c>
      <c r="N187" s="143" t="s">
        <v>43</v>
      </c>
      <c r="O187" s="144">
        <v>0.2</v>
      </c>
      <c r="P187" s="144">
        <f>O187*H187</f>
        <v>1.2000000000000002</v>
      </c>
      <c r="Q187" s="144">
        <v>8.0000000000000002E-3</v>
      </c>
      <c r="R187" s="144">
        <f>Q187*H187</f>
        <v>4.8000000000000001E-2</v>
      </c>
      <c r="S187" s="144">
        <v>0</v>
      </c>
      <c r="T187" s="145">
        <f>S187*H187</f>
        <v>0</v>
      </c>
      <c r="AR187" s="146" t="s">
        <v>253</v>
      </c>
      <c r="AT187" s="146" t="s">
        <v>250</v>
      </c>
      <c r="AU187" s="146" t="s">
        <v>88</v>
      </c>
      <c r="AY187" s="17" t="s">
        <v>248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7" t="s">
        <v>86</v>
      </c>
      <c r="BK187" s="147">
        <f>ROUND(I187*H187,2)</f>
        <v>0</v>
      </c>
      <c r="BL187" s="17" t="s">
        <v>253</v>
      </c>
      <c r="BM187" s="146" t="s">
        <v>2110</v>
      </c>
    </row>
    <row r="188" spans="2:65" s="12" customFormat="1" x14ac:dyDescent="0.2">
      <c r="B188" s="229"/>
      <c r="C188" s="230"/>
      <c r="D188" s="231" t="s">
        <v>255</v>
      </c>
      <c r="E188" s="232" t="s">
        <v>1</v>
      </c>
      <c r="F188" s="233" t="s">
        <v>2111</v>
      </c>
      <c r="G188" s="230"/>
      <c r="H188" s="234">
        <v>6</v>
      </c>
      <c r="I188" s="230"/>
      <c r="J188" s="230"/>
      <c r="L188" s="148"/>
      <c r="M188" s="150"/>
      <c r="T188" s="151"/>
      <c r="AT188" s="149" t="s">
        <v>255</v>
      </c>
      <c r="AU188" s="149" t="s">
        <v>88</v>
      </c>
      <c r="AV188" s="12" t="s">
        <v>88</v>
      </c>
      <c r="AW188" s="12" t="s">
        <v>34</v>
      </c>
      <c r="AX188" s="12" t="s">
        <v>86</v>
      </c>
      <c r="AY188" s="149" t="s">
        <v>248</v>
      </c>
    </row>
    <row r="189" spans="2:65" s="1" customFormat="1" ht="16.5" customHeight="1" x14ac:dyDescent="0.2">
      <c r="B189" s="184"/>
      <c r="C189" s="222" t="s">
        <v>400</v>
      </c>
      <c r="D189" s="222" t="s">
        <v>250</v>
      </c>
      <c r="E189" s="223" t="s">
        <v>2112</v>
      </c>
      <c r="F189" s="224" t="s">
        <v>2113</v>
      </c>
      <c r="G189" s="225" t="s">
        <v>259</v>
      </c>
      <c r="H189" s="226">
        <v>3</v>
      </c>
      <c r="I189" s="227">
        <v>0</v>
      </c>
      <c r="J189" s="228">
        <f>ROUND(I189*H189,2)</f>
        <v>0</v>
      </c>
      <c r="K189" s="141"/>
      <c r="L189" s="29"/>
      <c r="M189" s="142" t="s">
        <v>1</v>
      </c>
      <c r="N189" s="143" t="s">
        <v>43</v>
      </c>
      <c r="O189" s="144">
        <v>0.2</v>
      </c>
      <c r="P189" s="144">
        <f>O189*H189</f>
        <v>0.60000000000000009</v>
      </c>
      <c r="Q189" s="144">
        <v>0.45</v>
      </c>
      <c r="R189" s="144">
        <f>Q189*H189</f>
        <v>1.35</v>
      </c>
      <c r="S189" s="144">
        <v>0</v>
      </c>
      <c r="T189" s="145">
        <f>S189*H189</f>
        <v>0</v>
      </c>
      <c r="AR189" s="146" t="s">
        <v>253</v>
      </c>
      <c r="AT189" s="146" t="s">
        <v>250</v>
      </c>
      <c r="AU189" s="146" t="s">
        <v>88</v>
      </c>
      <c r="AY189" s="17" t="s">
        <v>248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86</v>
      </c>
      <c r="BK189" s="147">
        <f>ROUND(I189*H189,2)</f>
        <v>0</v>
      </c>
      <c r="BL189" s="17" t="s">
        <v>253</v>
      </c>
      <c r="BM189" s="146" t="s">
        <v>2114</v>
      </c>
    </row>
    <row r="190" spans="2:65" s="12" customFormat="1" x14ac:dyDescent="0.2">
      <c r="B190" s="229"/>
      <c r="C190" s="230"/>
      <c r="D190" s="231" t="s">
        <v>255</v>
      </c>
      <c r="E190" s="232" t="s">
        <v>1</v>
      </c>
      <c r="F190" s="233" t="s">
        <v>2115</v>
      </c>
      <c r="G190" s="230"/>
      <c r="H190" s="234">
        <v>3</v>
      </c>
      <c r="I190" s="230"/>
      <c r="J190" s="230"/>
      <c r="L190" s="148"/>
      <c r="M190" s="150"/>
      <c r="T190" s="151"/>
      <c r="AT190" s="149" t="s">
        <v>255</v>
      </c>
      <c r="AU190" s="149" t="s">
        <v>88</v>
      </c>
      <c r="AV190" s="12" t="s">
        <v>88</v>
      </c>
      <c r="AW190" s="12" t="s">
        <v>34</v>
      </c>
      <c r="AX190" s="12" t="s">
        <v>86</v>
      </c>
      <c r="AY190" s="149" t="s">
        <v>248</v>
      </c>
    </row>
    <row r="191" spans="2:65" s="1" customFormat="1" ht="33" customHeight="1" x14ac:dyDescent="0.2">
      <c r="B191" s="184"/>
      <c r="C191" s="222" t="s">
        <v>405</v>
      </c>
      <c r="D191" s="222" t="s">
        <v>250</v>
      </c>
      <c r="E191" s="223" t="s">
        <v>2116</v>
      </c>
      <c r="F191" s="224" t="s">
        <v>2117</v>
      </c>
      <c r="G191" s="225" t="s">
        <v>283</v>
      </c>
      <c r="H191" s="226">
        <v>222.25</v>
      </c>
      <c r="I191" s="227">
        <v>0</v>
      </c>
      <c r="J191" s="228">
        <f>ROUND(I191*H191,2)</f>
        <v>0</v>
      </c>
      <c r="K191" s="141"/>
      <c r="L191" s="29"/>
      <c r="M191" s="142" t="s">
        <v>1</v>
      </c>
      <c r="N191" s="143" t="s">
        <v>43</v>
      </c>
      <c r="O191" s="144">
        <v>0.26800000000000002</v>
      </c>
      <c r="P191" s="144">
        <f>O191*H191</f>
        <v>59.563000000000002</v>
      </c>
      <c r="Q191" s="144">
        <v>0.15540000000000001</v>
      </c>
      <c r="R191" s="144">
        <f>Q191*H191</f>
        <v>34.537649999999999</v>
      </c>
      <c r="S191" s="144">
        <v>0</v>
      </c>
      <c r="T191" s="145">
        <f>S191*H191</f>
        <v>0</v>
      </c>
      <c r="AR191" s="146" t="s">
        <v>253</v>
      </c>
      <c r="AT191" s="146" t="s">
        <v>250</v>
      </c>
      <c r="AU191" s="146" t="s">
        <v>88</v>
      </c>
      <c r="AY191" s="17" t="s">
        <v>248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86</v>
      </c>
      <c r="BK191" s="147">
        <f>ROUND(I191*H191,2)</f>
        <v>0</v>
      </c>
      <c r="BL191" s="17" t="s">
        <v>253</v>
      </c>
      <c r="BM191" s="146" t="s">
        <v>2118</v>
      </c>
    </row>
    <row r="192" spans="2:65" s="12" customFormat="1" ht="20" x14ac:dyDescent="0.2">
      <c r="B192" s="229"/>
      <c r="C192" s="230"/>
      <c r="D192" s="231" t="s">
        <v>255</v>
      </c>
      <c r="E192" s="232" t="s">
        <v>1</v>
      </c>
      <c r="F192" s="233" t="s">
        <v>2119</v>
      </c>
      <c r="G192" s="230"/>
      <c r="H192" s="234">
        <v>222.25</v>
      </c>
      <c r="I192" s="230"/>
      <c r="J192" s="230"/>
      <c r="L192" s="148"/>
      <c r="M192" s="150"/>
      <c r="T192" s="151"/>
      <c r="AT192" s="149" t="s">
        <v>255</v>
      </c>
      <c r="AU192" s="149" t="s">
        <v>88</v>
      </c>
      <c r="AV192" s="12" t="s">
        <v>88</v>
      </c>
      <c r="AW192" s="12" t="s">
        <v>34</v>
      </c>
      <c r="AX192" s="12" t="s">
        <v>86</v>
      </c>
      <c r="AY192" s="149" t="s">
        <v>248</v>
      </c>
    </row>
    <row r="193" spans="2:65" s="1" customFormat="1" ht="24.15" customHeight="1" x14ac:dyDescent="0.2">
      <c r="B193" s="184"/>
      <c r="C193" s="240" t="s">
        <v>409</v>
      </c>
      <c r="D193" s="240" t="s">
        <v>351</v>
      </c>
      <c r="E193" s="241" t="s">
        <v>2120</v>
      </c>
      <c r="F193" s="242" t="s">
        <v>2121</v>
      </c>
      <c r="G193" s="243" t="s">
        <v>283</v>
      </c>
      <c r="H193" s="244">
        <v>102.9</v>
      </c>
      <c r="I193" s="245">
        <v>0</v>
      </c>
      <c r="J193" s="246">
        <f>ROUND(I193*H193,2)</f>
        <v>0</v>
      </c>
      <c r="K193" s="156"/>
      <c r="L193" s="157"/>
      <c r="M193" s="158" t="s">
        <v>1</v>
      </c>
      <c r="N193" s="159" t="s">
        <v>43</v>
      </c>
      <c r="O193" s="144">
        <v>0</v>
      </c>
      <c r="P193" s="144">
        <f>O193*H193</f>
        <v>0</v>
      </c>
      <c r="Q193" s="144">
        <v>6.5670000000000006E-2</v>
      </c>
      <c r="R193" s="144">
        <f>Q193*H193</f>
        <v>6.7574430000000012</v>
      </c>
      <c r="S193" s="144">
        <v>0</v>
      </c>
      <c r="T193" s="145">
        <f>S193*H193</f>
        <v>0</v>
      </c>
      <c r="AR193" s="146" t="s">
        <v>286</v>
      </c>
      <c r="AT193" s="146" t="s">
        <v>351</v>
      </c>
      <c r="AU193" s="146" t="s">
        <v>88</v>
      </c>
      <c r="AY193" s="17" t="s">
        <v>248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86</v>
      </c>
      <c r="BK193" s="147">
        <f>ROUND(I193*H193,2)</f>
        <v>0</v>
      </c>
      <c r="BL193" s="17" t="s">
        <v>253</v>
      </c>
      <c r="BM193" s="146" t="s">
        <v>2122</v>
      </c>
    </row>
    <row r="194" spans="2:65" s="12" customFormat="1" x14ac:dyDescent="0.2">
      <c r="B194" s="229"/>
      <c r="C194" s="230"/>
      <c r="D194" s="231" t="s">
        <v>255</v>
      </c>
      <c r="E194" s="232" t="s">
        <v>1</v>
      </c>
      <c r="F194" s="233" t="s">
        <v>1180</v>
      </c>
      <c r="G194" s="230"/>
      <c r="H194" s="234">
        <v>98</v>
      </c>
      <c r="I194" s="230"/>
      <c r="J194" s="230"/>
      <c r="L194" s="148"/>
      <c r="M194" s="150"/>
      <c r="T194" s="151"/>
      <c r="AT194" s="149" t="s">
        <v>255</v>
      </c>
      <c r="AU194" s="149" t="s">
        <v>88</v>
      </c>
      <c r="AV194" s="12" t="s">
        <v>88</v>
      </c>
      <c r="AW194" s="12" t="s">
        <v>34</v>
      </c>
      <c r="AX194" s="12" t="s">
        <v>86</v>
      </c>
      <c r="AY194" s="149" t="s">
        <v>248</v>
      </c>
    </row>
    <row r="195" spans="2:65" s="12" customFormat="1" x14ac:dyDescent="0.2">
      <c r="B195" s="229"/>
      <c r="C195" s="230"/>
      <c r="D195" s="231" t="s">
        <v>255</v>
      </c>
      <c r="E195" s="230"/>
      <c r="F195" s="233" t="s">
        <v>2123</v>
      </c>
      <c r="G195" s="230"/>
      <c r="H195" s="234">
        <v>102.9</v>
      </c>
      <c r="I195" s="230"/>
      <c r="J195" s="230"/>
      <c r="L195" s="148"/>
      <c r="M195" s="150"/>
      <c r="T195" s="151"/>
      <c r="AT195" s="149" t="s">
        <v>255</v>
      </c>
      <c r="AU195" s="149" t="s">
        <v>88</v>
      </c>
      <c r="AV195" s="12" t="s">
        <v>88</v>
      </c>
      <c r="AW195" s="12" t="s">
        <v>3</v>
      </c>
      <c r="AX195" s="12" t="s">
        <v>86</v>
      </c>
      <c r="AY195" s="149" t="s">
        <v>248</v>
      </c>
    </row>
    <row r="196" spans="2:65" s="1" customFormat="1" ht="16.5" customHeight="1" x14ac:dyDescent="0.2">
      <c r="B196" s="184"/>
      <c r="C196" s="240" t="s">
        <v>413</v>
      </c>
      <c r="D196" s="240" t="s">
        <v>351</v>
      </c>
      <c r="E196" s="241" t="s">
        <v>2124</v>
      </c>
      <c r="F196" s="242" t="s">
        <v>2125</v>
      </c>
      <c r="G196" s="243" t="s">
        <v>283</v>
      </c>
      <c r="H196" s="244">
        <v>4.2</v>
      </c>
      <c r="I196" s="245">
        <v>0</v>
      </c>
      <c r="J196" s="246">
        <f>ROUND(I196*H196,2)</f>
        <v>0</v>
      </c>
      <c r="K196" s="156"/>
      <c r="L196" s="157"/>
      <c r="M196" s="158" t="s">
        <v>1</v>
      </c>
      <c r="N196" s="159" t="s">
        <v>43</v>
      </c>
      <c r="O196" s="144">
        <v>0</v>
      </c>
      <c r="P196" s="144">
        <f>O196*H196</f>
        <v>0</v>
      </c>
      <c r="Q196" s="144">
        <v>0.10199999999999999</v>
      </c>
      <c r="R196" s="144">
        <f>Q196*H196</f>
        <v>0.4284</v>
      </c>
      <c r="S196" s="144">
        <v>0</v>
      </c>
      <c r="T196" s="145">
        <f>S196*H196</f>
        <v>0</v>
      </c>
      <c r="AR196" s="146" t="s">
        <v>286</v>
      </c>
      <c r="AT196" s="146" t="s">
        <v>351</v>
      </c>
      <c r="AU196" s="146" t="s">
        <v>88</v>
      </c>
      <c r="AY196" s="17" t="s">
        <v>248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7" t="s">
        <v>86</v>
      </c>
      <c r="BK196" s="147">
        <f>ROUND(I196*H196,2)</f>
        <v>0</v>
      </c>
      <c r="BL196" s="17" t="s">
        <v>253</v>
      </c>
      <c r="BM196" s="146" t="s">
        <v>2126</v>
      </c>
    </row>
    <row r="197" spans="2:65" s="12" customFormat="1" x14ac:dyDescent="0.2">
      <c r="B197" s="229"/>
      <c r="C197" s="230"/>
      <c r="D197" s="231" t="s">
        <v>255</v>
      </c>
      <c r="E197" s="232" t="s">
        <v>1</v>
      </c>
      <c r="F197" s="233" t="s">
        <v>2127</v>
      </c>
      <c r="G197" s="230"/>
      <c r="H197" s="234">
        <v>4</v>
      </c>
      <c r="I197" s="230"/>
      <c r="J197" s="230"/>
      <c r="L197" s="148"/>
      <c r="M197" s="150"/>
      <c r="T197" s="151"/>
      <c r="AT197" s="149" t="s">
        <v>255</v>
      </c>
      <c r="AU197" s="149" t="s">
        <v>88</v>
      </c>
      <c r="AV197" s="12" t="s">
        <v>88</v>
      </c>
      <c r="AW197" s="12" t="s">
        <v>34</v>
      </c>
      <c r="AX197" s="12" t="s">
        <v>86</v>
      </c>
      <c r="AY197" s="149" t="s">
        <v>248</v>
      </c>
    </row>
    <row r="198" spans="2:65" s="12" customFormat="1" x14ac:dyDescent="0.2">
      <c r="B198" s="229"/>
      <c r="C198" s="230"/>
      <c r="D198" s="231" t="s">
        <v>255</v>
      </c>
      <c r="E198" s="230"/>
      <c r="F198" s="233" t="s">
        <v>2128</v>
      </c>
      <c r="G198" s="230"/>
      <c r="H198" s="234">
        <v>4.2</v>
      </c>
      <c r="I198" s="230"/>
      <c r="J198" s="230"/>
      <c r="L198" s="148"/>
      <c r="M198" s="150"/>
      <c r="T198" s="151"/>
      <c r="AT198" s="149" t="s">
        <v>255</v>
      </c>
      <c r="AU198" s="149" t="s">
        <v>88</v>
      </c>
      <c r="AV198" s="12" t="s">
        <v>88</v>
      </c>
      <c r="AW198" s="12" t="s">
        <v>3</v>
      </c>
      <c r="AX198" s="12" t="s">
        <v>86</v>
      </c>
      <c r="AY198" s="149" t="s">
        <v>248</v>
      </c>
    </row>
    <row r="199" spans="2:65" s="1" customFormat="1" ht="16.5" customHeight="1" x14ac:dyDescent="0.2">
      <c r="B199" s="184"/>
      <c r="C199" s="240" t="s">
        <v>418</v>
      </c>
      <c r="D199" s="240" t="s">
        <v>351</v>
      </c>
      <c r="E199" s="241" t="s">
        <v>2129</v>
      </c>
      <c r="F199" s="242" t="s">
        <v>2130</v>
      </c>
      <c r="G199" s="243" t="s">
        <v>283</v>
      </c>
      <c r="H199" s="244">
        <v>110.25</v>
      </c>
      <c r="I199" s="245">
        <v>0</v>
      </c>
      <c r="J199" s="246">
        <f>ROUND(I199*H199,2)</f>
        <v>0</v>
      </c>
      <c r="K199" s="156"/>
      <c r="L199" s="157"/>
      <c r="M199" s="158" t="s">
        <v>1</v>
      </c>
      <c r="N199" s="159" t="s">
        <v>43</v>
      </c>
      <c r="O199" s="144">
        <v>0</v>
      </c>
      <c r="P199" s="144">
        <f>O199*H199</f>
        <v>0</v>
      </c>
      <c r="Q199" s="144">
        <v>0.08</v>
      </c>
      <c r="R199" s="144">
        <f>Q199*H199</f>
        <v>8.82</v>
      </c>
      <c r="S199" s="144">
        <v>0</v>
      </c>
      <c r="T199" s="145">
        <f>S199*H199</f>
        <v>0</v>
      </c>
      <c r="AR199" s="146" t="s">
        <v>286</v>
      </c>
      <c r="AT199" s="146" t="s">
        <v>351</v>
      </c>
      <c r="AU199" s="146" t="s">
        <v>88</v>
      </c>
      <c r="AY199" s="17" t="s">
        <v>248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86</v>
      </c>
      <c r="BK199" s="147">
        <f>ROUND(I199*H199,2)</f>
        <v>0</v>
      </c>
      <c r="BL199" s="17" t="s">
        <v>253</v>
      </c>
      <c r="BM199" s="146" t="s">
        <v>2131</v>
      </c>
    </row>
    <row r="200" spans="2:65" s="12" customFormat="1" x14ac:dyDescent="0.2">
      <c r="B200" s="229"/>
      <c r="C200" s="230"/>
      <c r="D200" s="231" t="s">
        <v>255</v>
      </c>
      <c r="E200" s="232" t="s">
        <v>1</v>
      </c>
      <c r="F200" s="233" t="s">
        <v>2132</v>
      </c>
      <c r="G200" s="230"/>
      <c r="H200" s="234">
        <v>105</v>
      </c>
      <c r="I200" s="230"/>
      <c r="J200" s="230"/>
      <c r="L200" s="148"/>
      <c r="M200" s="150"/>
      <c r="T200" s="151"/>
      <c r="AT200" s="149" t="s">
        <v>255</v>
      </c>
      <c r="AU200" s="149" t="s">
        <v>88</v>
      </c>
      <c r="AV200" s="12" t="s">
        <v>88</v>
      </c>
      <c r="AW200" s="12" t="s">
        <v>34</v>
      </c>
      <c r="AX200" s="12" t="s">
        <v>86</v>
      </c>
      <c r="AY200" s="149" t="s">
        <v>248</v>
      </c>
    </row>
    <row r="201" spans="2:65" s="12" customFormat="1" x14ac:dyDescent="0.2">
      <c r="B201" s="229"/>
      <c r="C201" s="230"/>
      <c r="D201" s="231" t="s">
        <v>255</v>
      </c>
      <c r="E201" s="230"/>
      <c r="F201" s="233" t="s">
        <v>2133</v>
      </c>
      <c r="G201" s="230"/>
      <c r="H201" s="234">
        <v>110.25</v>
      </c>
      <c r="I201" s="230"/>
      <c r="J201" s="230"/>
      <c r="L201" s="148"/>
      <c r="M201" s="150"/>
      <c r="T201" s="151"/>
      <c r="AT201" s="149" t="s">
        <v>255</v>
      </c>
      <c r="AU201" s="149" t="s">
        <v>88</v>
      </c>
      <c r="AV201" s="12" t="s">
        <v>88</v>
      </c>
      <c r="AW201" s="12" t="s">
        <v>3</v>
      </c>
      <c r="AX201" s="12" t="s">
        <v>86</v>
      </c>
      <c r="AY201" s="149" t="s">
        <v>248</v>
      </c>
    </row>
    <row r="202" spans="2:65" s="1" customFormat="1" ht="16.5" customHeight="1" x14ac:dyDescent="0.2">
      <c r="B202" s="184"/>
      <c r="C202" s="240" t="s">
        <v>422</v>
      </c>
      <c r="D202" s="240" t="s">
        <v>351</v>
      </c>
      <c r="E202" s="241" t="s">
        <v>2134</v>
      </c>
      <c r="F202" s="242" t="s">
        <v>2135</v>
      </c>
      <c r="G202" s="243" t="s">
        <v>283</v>
      </c>
      <c r="H202" s="244">
        <v>16.013000000000002</v>
      </c>
      <c r="I202" s="245">
        <v>0</v>
      </c>
      <c r="J202" s="246">
        <f>ROUND(I202*H202,2)</f>
        <v>0</v>
      </c>
      <c r="K202" s="156"/>
      <c r="L202" s="157"/>
      <c r="M202" s="158" t="s">
        <v>1</v>
      </c>
      <c r="N202" s="159" t="s">
        <v>43</v>
      </c>
      <c r="O202" s="144">
        <v>0</v>
      </c>
      <c r="P202" s="144">
        <f>O202*H202</f>
        <v>0</v>
      </c>
      <c r="Q202" s="144">
        <v>5.6120000000000003E-2</v>
      </c>
      <c r="R202" s="144">
        <f>Q202*H202</f>
        <v>0.89864956000000018</v>
      </c>
      <c r="S202" s="144">
        <v>0</v>
      </c>
      <c r="T202" s="145">
        <f>S202*H202</f>
        <v>0</v>
      </c>
      <c r="AR202" s="146" t="s">
        <v>286</v>
      </c>
      <c r="AT202" s="146" t="s">
        <v>351</v>
      </c>
      <c r="AU202" s="146" t="s">
        <v>88</v>
      </c>
      <c r="AY202" s="17" t="s">
        <v>248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86</v>
      </c>
      <c r="BK202" s="147">
        <f>ROUND(I202*H202,2)</f>
        <v>0</v>
      </c>
      <c r="BL202" s="17" t="s">
        <v>253</v>
      </c>
      <c r="BM202" s="146" t="s">
        <v>2136</v>
      </c>
    </row>
    <row r="203" spans="2:65" s="12" customFormat="1" x14ac:dyDescent="0.2">
      <c r="B203" s="229"/>
      <c r="C203" s="230"/>
      <c r="D203" s="231" t="s">
        <v>255</v>
      </c>
      <c r="E203" s="232" t="s">
        <v>1</v>
      </c>
      <c r="F203" s="233" t="s">
        <v>2137</v>
      </c>
      <c r="G203" s="230"/>
      <c r="H203" s="234">
        <v>15.25</v>
      </c>
      <c r="I203" s="230"/>
      <c r="J203" s="230"/>
      <c r="L203" s="148"/>
      <c r="M203" s="150"/>
      <c r="T203" s="151"/>
      <c r="AT203" s="149" t="s">
        <v>255</v>
      </c>
      <c r="AU203" s="149" t="s">
        <v>88</v>
      </c>
      <c r="AV203" s="12" t="s">
        <v>88</v>
      </c>
      <c r="AW203" s="12" t="s">
        <v>34</v>
      </c>
      <c r="AX203" s="12" t="s">
        <v>86</v>
      </c>
      <c r="AY203" s="149" t="s">
        <v>248</v>
      </c>
    </row>
    <row r="204" spans="2:65" s="12" customFormat="1" x14ac:dyDescent="0.2">
      <c r="B204" s="229"/>
      <c r="C204" s="230"/>
      <c r="D204" s="231" t="s">
        <v>255</v>
      </c>
      <c r="E204" s="230"/>
      <c r="F204" s="233" t="s">
        <v>2138</v>
      </c>
      <c r="G204" s="230"/>
      <c r="H204" s="234">
        <v>16.013000000000002</v>
      </c>
      <c r="I204" s="230"/>
      <c r="J204" s="230"/>
      <c r="L204" s="148"/>
      <c r="M204" s="150"/>
      <c r="T204" s="151"/>
      <c r="AT204" s="149" t="s">
        <v>255</v>
      </c>
      <c r="AU204" s="149" t="s">
        <v>88</v>
      </c>
      <c r="AV204" s="12" t="s">
        <v>88</v>
      </c>
      <c r="AW204" s="12" t="s">
        <v>3</v>
      </c>
      <c r="AX204" s="12" t="s">
        <v>86</v>
      </c>
      <c r="AY204" s="149" t="s">
        <v>248</v>
      </c>
    </row>
    <row r="205" spans="2:65" s="1" customFormat="1" ht="24.15" customHeight="1" x14ac:dyDescent="0.2">
      <c r="B205" s="184"/>
      <c r="C205" s="222" t="s">
        <v>427</v>
      </c>
      <c r="D205" s="222" t="s">
        <v>250</v>
      </c>
      <c r="E205" s="223" t="s">
        <v>2139</v>
      </c>
      <c r="F205" s="224" t="s">
        <v>2140</v>
      </c>
      <c r="G205" s="225" t="s">
        <v>283</v>
      </c>
      <c r="H205" s="226">
        <v>64.5</v>
      </c>
      <c r="I205" s="227">
        <v>0</v>
      </c>
      <c r="J205" s="228">
        <f>ROUND(I205*H205,2)</f>
        <v>0</v>
      </c>
      <c r="K205" s="141"/>
      <c r="L205" s="29"/>
      <c r="M205" s="142" t="s">
        <v>1</v>
      </c>
      <c r="N205" s="143" t="s">
        <v>43</v>
      </c>
      <c r="O205" s="144">
        <v>0.106</v>
      </c>
      <c r="P205" s="144">
        <f>O205*H205</f>
        <v>6.8369999999999997</v>
      </c>
      <c r="Q205" s="144">
        <v>8.5309999999999997E-2</v>
      </c>
      <c r="R205" s="144">
        <f>Q205*H205</f>
        <v>5.5024949999999997</v>
      </c>
      <c r="S205" s="144">
        <v>0</v>
      </c>
      <c r="T205" s="145">
        <f>S205*H205</f>
        <v>0</v>
      </c>
      <c r="AR205" s="146" t="s">
        <v>253</v>
      </c>
      <c r="AT205" s="146" t="s">
        <v>250</v>
      </c>
      <c r="AU205" s="146" t="s">
        <v>88</v>
      </c>
      <c r="AY205" s="17" t="s">
        <v>248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7" t="s">
        <v>86</v>
      </c>
      <c r="BK205" s="147">
        <f>ROUND(I205*H205,2)</f>
        <v>0</v>
      </c>
      <c r="BL205" s="17" t="s">
        <v>253</v>
      </c>
      <c r="BM205" s="146" t="s">
        <v>2141</v>
      </c>
    </row>
    <row r="206" spans="2:65" s="12" customFormat="1" x14ac:dyDescent="0.2">
      <c r="B206" s="229"/>
      <c r="C206" s="230"/>
      <c r="D206" s="231" t="s">
        <v>255</v>
      </c>
      <c r="E206" s="232" t="s">
        <v>1</v>
      </c>
      <c r="F206" s="233" t="s">
        <v>2142</v>
      </c>
      <c r="G206" s="230"/>
      <c r="H206" s="234">
        <v>64.5</v>
      </c>
      <c r="I206" s="230"/>
      <c r="J206" s="230"/>
      <c r="L206" s="148"/>
      <c r="M206" s="150"/>
      <c r="T206" s="151"/>
      <c r="AT206" s="149" t="s">
        <v>255</v>
      </c>
      <c r="AU206" s="149" t="s">
        <v>88</v>
      </c>
      <c r="AV206" s="12" t="s">
        <v>88</v>
      </c>
      <c r="AW206" s="12" t="s">
        <v>34</v>
      </c>
      <c r="AX206" s="12" t="s">
        <v>86</v>
      </c>
      <c r="AY206" s="149" t="s">
        <v>248</v>
      </c>
    </row>
    <row r="207" spans="2:65" s="1" customFormat="1" ht="16.5" customHeight="1" x14ac:dyDescent="0.2">
      <c r="B207" s="184"/>
      <c r="C207" s="240" t="s">
        <v>432</v>
      </c>
      <c r="D207" s="240" t="s">
        <v>351</v>
      </c>
      <c r="E207" s="241" t="s">
        <v>2143</v>
      </c>
      <c r="F207" s="242" t="s">
        <v>2144</v>
      </c>
      <c r="G207" s="243" t="s">
        <v>283</v>
      </c>
      <c r="H207" s="244">
        <v>135.44999999999999</v>
      </c>
      <c r="I207" s="245">
        <v>0</v>
      </c>
      <c r="J207" s="246">
        <f>ROUND(I207*H207,2)</f>
        <v>0</v>
      </c>
      <c r="K207" s="156"/>
      <c r="L207" s="157"/>
      <c r="M207" s="158" t="s">
        <v>1</v>
      </c>
      <c r="N207" s="159" t="s">
        <v>43</v>
      </c>
      <c r="O207" s="144">
        <v>0</v>
      </c>
      <c r="P207" s="144">
        <f>O207*H207</f>
        <v>0</v>
      </c>
      <c r="Q207" s="144">
        <v>4.5999999999999999E-2</v>
      </c>
      <c r="R207" s="144">
        <f>Q207*H207</f>
        <v>6.2306999999999997</v>
      </c>
      <c r="S207" s="144">
        <v>0</v>
      </c>
      <c r="T207" s="145">
        <f>S207*H207</f>
        <v>0</v>
      </c>
      <c r="AR207" s="146" t="s">
        <v>286</v>
      </c>
      <c r="AT207" s="146" t="s">
        <v>351</v>
      </c>
      <c r="AU207" s="146" t="s">
        <v>88</v>
      </c>
      <c r="AY207" s="17" t="s">
        <v>248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86</v>
      </c>
      <c r="BK207" s="147">
        <f>ROUND(I207*H207,2)</f>
        <v>0</v>
      </c>
      <c r="BL207" s="17" t="s">
        <v>253</v>
      </c>
      <c r="BM207" s="146" t="s">
        <v>2145</v>
      </c>
    </row>
    <row r="208" spans="2:65" s="12" customFormat="1" x14ac:dyDescent="0.2">
      <c r="B208" s="229"/>
      <c r="C208" s="230"/>
      <c r="D208" s="231" t="s">
        <v>255</v>
      </c>
      <c r="E208" s="230"/>
      <c r="F208" s="233" t="s">
        <v>2146</v>
      </c>
      <c r="G208" s="230"/>
      <c r="H208" s="234">
        <v>135.44999999999999</v>
      </c>
      <c r="I208" s="230"/>
      <c r="J208" s="230"/>
      <c r="L208" s="148"/>
      <c r="M208" s="150"/>
      <c r="T208" s="151"/>
      <c r="AT208" s="149" t="s">
        <v>255</v>
      </c>
      <c r="AU208" s="149" t="s">
        <v>88</v>
      </c>
      <c r="AV208" s="12" t="s">
        <v>88</v>
      </c>
      <c r="AW208" s="12" t="s">
        <v>3</v>
      </c>
      <c r="AX208" s="12" t="s">
        <v>86</v>
      </c>
      <c r="AY208" s="149" t="s">
        <v>248</v>
      </c>
    </row>
    <row r="209" spans="2:65" s="1" customFormat="1" ht="24.15" customHeight="1" x14ac:dyDescent="0.2">
      <c r="B209" s="184"/>
      <c r="C209" s="222" t="s">
        <v>437</v>
      </c>
      <c r="D209" s="222" t="s">
        <v>250</v>
      </c>
      <c r="E209" s="223" t="s">
        <v>2147</v>
      </c>
      <c r="F209" s="224" t="s">
        <v>2148</v>
      </c>
      <c r="G209" s="225" t="s">
        <v>283</v>
      </c>
      <c r="H209" s="226">
        <v>20</v>
      </c>
      <c r="I209" s="227">
        <v>0</v>
      </c>
      <c r="J209" s="228">
        <f>ROUND(I209*H209,2)</f>
        <v>0</v>
      </c>
      <c r="K209" s="141"/>
      <c r="L209" s="29"/>
      <c r="M209" s="142" t="s">
        <v>1</v>
      </c>
      <c r="N209" s="143" t="s">
        <v>43</v>
      </c>
      <c r="O209" s="144">
        <v>0.124</v>
      </c>
      <c r="P209" s="144">
        <f>O209*H209</f>
        <v>2.48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AR209" s="146" t="s">
        <v>253</v>
      </c>
      <c r="AT209" s="146" t="s">
        <v>250</v>
      </c>
      <c r="AU209" s="146" t="s">
        <v>88</v>
      </c>
      <c r="AY209" s="17" t="s">
        <v>248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86</v>
      </c>
      <c r="BK209" s="147">
        <f>ROUND(I209*H209,2)</f>
        <v>0</v>
      </c>
      <c r="BL209" s="17" t="s">
        <v>253</v>
      </c>
      <c r="BM209" s="146" t="s">
        <v>2149</v>
      </c>
    </row>
    <row r="210" spans="2:65" s="1" customFormat="1" ht="24.15" customHeight="1" x14ac:dyDescent="0.2">
      <c r="B210" s="184"/>
      <c r="C210" s="222" t="s">
        <v>442</v>
      </c>
      <c r="D210" s="222" t="s">
        <v>250</v>
      </c>
      <c r="E210" s="223" t="s">
        <v>2150</v>
      </c>
      <c r="F210" s="224" t="s">
        <v>2151</v>
      </c>
      <c r="G210" s="225" t="s">
        <v>283</v>
      </c>
      <c r="H210" s="226">
        <v>20</v>
      </c>
      <c r="I210" s="227">
        <v>0</v>
      </c>
      <c r="J210" s="228">
        <f>ROUND(I210*H210,2)</f>
        <v>0</v>
      </c>
      <c r="K210" s="141"/>
      <c r="L210" s="29"/>
      <c r="M210" s="142" t="s">
        <v>1</v>
      </c>
      <c r="N210" s="143" t="s">
        <v>43</v>
      </c>
      <c r="O210" s="144">
        <v>6.8000000000000005E-2</v>
      </c>
      <c r="P210" s="144">
        <f>O210*H210</f>
        <v>1.36</v>
      </c>
      <c r="Q210" s="144">
        <v>5.0000000000000002E-5</v>
      </c>
      <c r="R210" s="144">
        <f>Q210*H210</f>
        <v>1E-3</v>
      </c>
      <c r="S210" s="144">
        <v>0</v>
      </c>
      <c r="T210" s="145">
        <f>S210*H210</f>
        <v>0</v>
      </c>
      <c r="AR210" s="146" t="s">
        <v>253</v>
      </c>
      <c r="AT210" s="146" t="s">
        <v>250</v>
      </c>
      <c r="AU210" s="146" t="s">
        <v>88</v>
      </c>
      <c r="AY210" s="17" t="s">
        <v>248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7" t="s">
        <v>86</v>
      </c>
      <c r="BK210" s="147">
        <f>ROUND(I210*H210,2)</f>
        <v>0</v>
      </c>
      <c r="BL210" s="17" t="s">
        <v>253</v>
      </c>
      <c r="BM210" s="146" t="s">
        <v>2152</v>
      </c>
    </row>
    <row r="211" spans="2:65" s="1" customFormat="1" ht="24.15" customHeight="1" x14ac:dyDescent="0.2">
      <c r="B211" s="184"/>
      <c r="C211" s="222" t="s">
        <v>449</v>
      </c>
      <c r="D211" s="222" t="s">
        <v>250</v>
      </c>
      <c r="E211" s="223" t="s">
        <v>2153</v>
      </c>
      <c r="F211" s="224" t="s">
        <v>2154</v>
      </c>
      <c r="G211" s="225" t="s">
        <v>283</v>
      </c>
      <c r="H211" s="226">
        <v>50</v>
      </c>
      <c r="I211" s="227">
        <v>0</v>
      </c>
      <c r="J211" s="228">
        <f>ROUND(I211*H211,2)</f>
        <v>0</v>
      </c>
      <c r="K211" s="141"/>
      <c r="L211" s="29"/>
      <c r="M211" s="142" t="s">
        <v>1</v>
      </c>
      <c r="N211" s="143" t="s">
        <v>43</v>
      </c>
      <c r="O211" s="144">
        <v>9.2999999999999999E-2</v>
      </c>
      <c r="P211" s="144">
        <f>O211*H211</f>
        <v>4.6500000000000004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AR211" s="146" t="s">
        <v>253</v>
      </c>
      <c r="AT211" s="146" t="s">
        <v>250</v>
      </c>
      <c r="AU211" s="146" t="s">
        <v>88</v>
      </c>
      <c r="AY211" s="17" t="s">
        <v>248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86</v>
      </c>
      <c r="BK211" s="147">
        <f>ROUND(I211*H211,2)</f>
        <v>0</v>
      </c>
      <c r="BL211" s="17" t="s">
        <v>253</v>
      </c>
      <c r="BM211" s="146" t="s">
        <v>2155</v>
      </c>
    </row>
    <row r="212" spans="2:65" s="1" customFormat="1" ht="24.15" customHeight="1" x14ac:dyDescent="0.2">
      <c r="B212" s="184"/>
      <c r="C212" s="222" t="s">
        <v>453</v>
      </c>
      <c r="D212" s="222" t="s">
        <v>250</v>
      </c>
      <c r="E212" s="223" t="s">
        <v>2156</v>
      </c>
      <c r="F212" s="224" t="s">
        <v>2157</v>
      </c>
      <c r="G212" s="225" t="s">
        <v>283</v>
      </c>
      <c r="H212" s="226">
        <v>50</v>
      </c>
      <c r="I212" s="227">
        <v>0</v>
      </c>
      <c r="J212" s="228">
        <f>ROUND(I212*H212,2)</f>
        <v>0</v>
      </c>
      <c r="K212" s="141"/>
      <c r="L212" s="29"/>
      <c r="M212" s="142" t="s">
        <v>1</v>
      </c>
      <c r="N212" s="143" t="s">
        <v>43</v>
      </c>
      <c r="O212" s="144">
        <v>0.19600000000000001</v>
      </c>
      <c r="P212" s="144">
        <f>O212*H212</f>
        <v>9.8000000000000007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AR212" s="146" t="s">
        <v>253</v>
      </c>
      <c r="AT212" s="146" t="s">
        <v>250</v>
      </c>
      <c r="AU212" s="146" t="s">
        <v>88</v>
      </c>
      <c r="AY212" s="17" t="s">
        <v>248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7" t="s">
        <v>86</v>
      </c>
      <c r="BK212" s="147">
        <f>ROUND(I212*H212,2)</f>
        <v>0</v>
      </c>
      <c r="BL212" s="17" t="s">
        <v>253</v>
      </c>
      <c r="BM212" s="146" t="s">
        <v>2158</v>
      </c>
    </row>
    <row r="213" spans="2:65" s="11" customFormat="1" ht="23" customHeight="1" x14ac:dyDescent="0.25">
      <c r="B213" s="215"/>
      <c r="C213" s="216"/>
      <c r="D213" s="217" t="s">
        <v>77</v>
      </c>
      <c r="E213" s="220" t="s">
        <v>577</v>
      </c>
      <c r="F213" s="220" t="s">
        <v>578</v>
      </c>
      <c r="G213" s="216"/>
      <c r="H213" s="216"/>
      <c r="I213" s="216"/>
      <c r="J213" s="221">
        <f>BK213</f>
        <v>0</v>
      </c>
      <c r="L213" s="123"/>
      <c r="M213" s="127"/>
      <c r="P213" s="128">
        <f>P214</f>
        <v>140.842896</v>
      </c>
      <c r="R213" s="128">
        <f>R214</f>
        <v>0</v>
      </c>
      <c r="T213" s="129">
        <f>T214</f>
        <v>0</v>
      </c>
      <c r="AR213" s="124" t="s">
        <v>86</v>
      </c>
      <c r="AT213" s="130" t="s">
        <v>77</v>
      </c>
      <c r="AU213" s="130" t="s">
        <v>86</v>
      </c>
      <c r="AY213" s="124" t="s">
        <v>248</v>
      </c>
      <c r="BK213" s="131">
        <f>BK214</f>
        <v>0</v>
      </c>
    </row>
    <row r="214" spans="2:65" s="1" customFormat="1" ht="24.15" customHeight="1" x14ac:dyDescent="0.2">
      <c r="B214" s="184"/>
      <c r="C214" s="222" t="s">
        <v>458</v>
      </c>
      <c r="D214" s="222" t="s">
        <v>250</v>
      </c>
      <c r="E214" s="223" t="s">
        <v>2159</v>
      </c>
      <c r="F214" s="224" t="s">
        <v>2160</v>
      </c>
      <c r="G214" s="225" t="s">
        <v>343</v>
      </c>
      <c r="H214" s="226">
        <v>354.76799999999997</v>
      </c>
      <c r="I214" s="227">
        <v>0</v>
      </c>
      <c r="J214" s="228">
        <f>ROUND(I214*H214,2)</f>
        <v>0</v>
      </c>
      <c r="K214" s="141"/>
      <c r="L214" s="29"/>
      <c r="M214" s="142" t="s">
        <v>1</v>
      </c>
      <c r="N214" s="143" t="s">
        <v>43</v>
      </c>
      <c r="O214" s="144">
        <v>0.39700000000000002</v>
      </c>
      <c r="P214" s="144">
        <f>O214*H214</f>
        <v>140.842896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AR214" s="146" t="s">
        <v>253</v>
      </c>
      <c r="AT214" s="146" t="s">
        <v>250</v>
      </c>
      <c r="AU214" s="146" t="s">
        <v>88</v>
      </c>
      <c r="AY214" s="17" t="s">
        <v>248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86</v>
      </c>
      <c r="BK214" s="147">
        <f>ROUND(I214*H214,2)</f>
        <v>0</v>
      </c>
      <c r="BL214" s="17" t="s">
        <v>253</v>
      </c>
      <c r="BM214" s="146" t="s">
        <v>2161</v>
      </c>
    </row>
    <row r="215" spans="2:65" s="11" customFormat="1" ht="26" customHeight="1" x14ac:dyDescent="0.35">
      <c r="B215" s="215"/>
      <c r="C215" s="216"/>
      <c r="D215" s="217" t="s">
        <v>77</v>
      </c>
      <c r="E215" s="218" t="s">
        <v>466</v>
      </c>
      <c r="F215" s="218" t="s">
        <v>467</v>
      </c>
      <c r="G215" s="216"/>
      <c r="H215" s="216"/>
      <c r="I215" s="216"/>
      <c r="J215" s="219">
        <f>BK215</f>
        <v>0</v>
      </c>
      <c r="L215" s="123"/>
      <c r="M215" s="127"/>
      <c r="P215" s="128">
        <f>P216</f>
        <v>60.364800000000002</v>
      </c>
      <c r="R215" s="128">
        <f>R216</f>
        <v>2.3727839999999998</v>
      </c>
      <c r="T215" s="129">
        <f>T216</f>
        <v>0</v>
      </c>
      <c r="AR215" s="124" t="s">
        <v>88</v>
      </c>
      <c r="AT215" s="130" t="s">
        <v>77</v>
      </c>
      <c r="AU215" s="130" t="s">
        <v>78</v>
      </c>
      <c r="AY215" s="124" t="s">
        <v>248</v>
      </c>
      <c r="BK215" s="131">
        <f>BK216</f>
        <v>0</v>
      </c>
    </row>
    <row r="216" spans="2:65" s="11" customFormat="1" ht="23" customHeight="1" x14ac:dyDescent="0.25">
      <c r="B216" s="215"/>
      <c r="C216" s="216"/>
      <c r="D216" s="217" t="s">
        <v>77</v>
      </c>
      <c r="E216" s="220" t="s">
        <v>644</v>
      </c>
      <c r="F216" s="220" t="s">
        <v>645</v>
      </c>
      <c r="G216" s="216"/>
      <c r="H216" s="216"/>
      <c r="I216" s="216"/>
      <c r="J216" s="221">
        <f>BK216</f>
        <v>0</v>
      </c>
      <c r="L216" s="123"/>
      <c r="M216" s="127"/>
      <c r="P216" s="128">
        <f>SUM(P217:P225)</f>
        <v>60.364800000000002</v>
      </c>
      <c r="R216" s="128">
        <f>SUM(R217:R225)</f>
        <v>2.3727839999999998</v>
      </c>
      <c r="T216" s="129">
        <f>SUM(T217:T225)</f>
        <v>0</v>
      </c>
      <c r="AR216" s="124" t="s">
        <v>88</v>
      </c>
      <c r="AT216" s="130" t="s">
        <v>77</v>
      </c>
      <c r="AU216" s="130" t="s">
        <v>86</v>
      </c>
      <c r="AY216" s="124" t="s">
        <v>248</v>
      </c>
      <c r="BK216" s="131">
        <f>SUM(BK217:BK225)</f>
        <v>0</v>
      </c>
    </row>
    <row r="217" spans="2:65" s="1" customFormat="1" ht="24.15" customHeight="1" x14ac:dyDescent="0.2">
      <c r="B217" s="184"/>
      <c r="C217" s="222" t="s">
        <v>462</v>
      </c>
      <c r="D217" s="222" t="s">
        <v>250</v>
      </c>
      <c r="E217" s="223" t="s">
        <v>2162</v>
      </c>
      <c r="F217" s="224" t="s">
        <v>2163</v>
      </c>
      <c r="G217" s="225" t="s">
        <v>283</v>
      </c>
      <c r="H217" s="226">
        <v>7.8</v>
      </c>
      <c r="I217" s="227">
        <v>0</v>
      </c>
      <c r="J217" s="228">
        <f>ROUND(I217*H217,2)</f>
        <v>0</v>
      </c>
      <c r="K217" s="141"/>
      <c r="L217" s="29"/>
      <c r="M217" s="142" t="s">
        <v>1</v>
      </c>
      <c r="N217" s="143" t="s">
        <v>43</v>
      </c>
      <c r="O217" s="144">
        <v>2.08</v>
      </c>
      <c r="P217" s="144">
        <f>O217*H217</f>
        <v>16.224</v>
      </c>
      <c r="Q217" s="144">
        <v>4.0000000000000002E-4</v>
      </c>
      <c r="R217" s="144">
        <f>Q217*H217</f>
        <v>3.1199999999999999E-3</v>
      </c>
      <c r="S217" s="144">
        <v>0</v>
      </c>
      <c r="T217" s="145">
        <f>S217*H217</f>
        <v>0</v>
      </c>
      <c r="AR217" s="146" t="s">
        <v>330</v>
      </c>
      <c r="AT217" s="146" t="s">
        <v>250</v>
      </c>
      <c r="AU217" s="146" t="s">
        <v>88</v>
      </c>
      <c r="AY217" s="17" t="s">
        <v>248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7" t="s">
        <v>86</v>
      </c>
      <c r="BK217" s="147">
        <f>ROUND(I217*H217,2)</f>
        <v>0</v>
      </c>
      <c r="BL217" s="17" t="s">
        <v>330</v>
      </c>
      <c r="BM217" s="146" t="s">
        <v>2164</v>
      </c>
    </row>
    <row r="218" spans="2:65" s="12" customFormat="1" x14ac:dyDescent="0.2">
      <c r="B218" s="229"/>
      <c r="C218" s="230"/>
      <c r="D218" s="231" t="s">
        <v>255</v>
      </c>
      <c r="E218" s="232" t="s">
        <v>1</v>
      </c>
      <c r="F218" s="233" t="s">
        <v>2165</v>
      </c>
      <c r="G218" s="230"/>
      <c r="H218" s="234">
        <v>7.8</v>
      </c>
      <c r="I218" s="230"/>
      <c r="J218" s="230"/>
      <c r="L218" s="148"/>
      <c r="M218" s="150"/>
      <c r="T218" s="151"/>
      <c r="AT218" s="149" t="s">
        <v>255</v>
      </c>
      <c r="AU218" s="149" t="s">
        <v>88</v>
      </c>
      <c r="AV218" s="12" t="s">
        <v>88</v>
      </c>
      <c r="AW218" s="12" t="s">
        <v>34</v>
      </c>
      <c r="AX218" s="12" t="s">
        <v>86</v>
      </c>
      <c r="AY218" s="149" t="s">
        <v>248</v>
      </c>
    </row>
    <row r="219" spans="2:65" s="1" customFormat="1" ht="21.75" customHeight="1" x14ac:dyDescent="0.2">
      <c r="B219" s="184"/>
      <c r="C219" s="240" t="s">
        <v>470</v>
      </c>
      <c r="D219" s="240" t="s">
        <v>351</v>
      </c>
      <c r="E219" s="241" t="s">
        <v>1600</v>
      </c>
      <c r="F219" s="242" t="s">
        <v>2166</v>
      </c>
      <c r="G219" s="243" t="s">
        <v>283</v>
      </c>
      <c r="H219" s="244">
        <v>8.58</v>
      </c>
      <c r="I219" s="245">
        <v>0</v>
      </c>
      <c r="J219" s="246">
        <f>ROUND(I219*H219,2)</f>
        <v>0</v>
      </c>
      <c r="K219" s="156"/>
      <c r="L219" s="157"/>
      <c r="M219" s="158" t="s">
        <v>1</v>
      </c>
      <c r="N219" s="159" t="s">
        <v>43</v>
      </c>
      <c r="O219" s="144">
        <v>0</v>
      </c>
      <c r="P219" s="144">
        <f>O219*H219</f>
        <v>0</v>
      </c>
      <c r="Q219" s="144">
        <v>0</v>
      </c>
      <c r="R219" s="144">
        <f>Q219*H219</f>
        <v>0</v>
      </c>
      <c r="S219" s="144">
        <v>0</v>
      </c>
      <c r="T219" s="145">
        <f>S219*H219</f>
        <v>0</v>
      </c>
      <c r="AR219" s="146" t="s">
        <v>409</v>
      </c>
      <c r="AT219" s="146" t="s">
        <v>351</v>
      </c>
      <c r="AU219" s="146" t="s">
        <v>88</v>
      </c>
      <c r="AY219" s="17" t="s">
        <v>248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7" t="s">
        <v>86</v>
      </c>
      <c r="BK219" s="147">
        <f>ROUND(I219*H219,2)</f>
        <v>0</v>
      </c>
      <c r="BL219" s="17" t="s">
        <v>330</v>
      </c>
      <c r="BM219" s="146" t="s">
        <v>2167</v>
      </c>
    </row>
    <row r="220" spans="2:65" s="12" customFormat="1" x14ac:dyDescent="0.2">
      <c r="B220" s="229"/>
      <c r="C220" s="230"/>
      <c r="D220" s="231" t="s">
        <v>255</v>
      </c>
      <c r="E220" s="230"/>
      <c r="F220" s="233" t="s">
        <v>2168</v>
      </c>
      <c r="G220" s="230"/>
      <c r="H220" s="234">
        <v>8.58</v>
      </c>
      <c r="I220" s="230"/>
      <c r="J220" s="230"/>
      <c r="L220" s="148"/>
      <c r="M220" s="150"/>
      <c r="T220" s="151"/>
      <c r="AT220" s="149" t="s">
        <v>255</v>
      </c>
      <c r="AU220" s="149" t="s">
        <v>88</v>
      </c>
      <c r="AV220" s="12" t="s">
        <v>88</v>
      </c>
      <c r="AW220" s="12" t="s">
        <v>3</v>
      </c>
      <c r="AX220" s="12" t="s">
        <v>86</v>
      </c>
      <c r="AY220" s="149" t="s">
        <v>248</v>
      </c>
    </row>
    <row r="221" spans="2:65" s="1" customFormat="1" ht="24.15" customHeight="1" x14ac:dyDescent="0.2">
      <c r="B221" s="184"/>
      <c r="C221" s="222" t="s">
        <v>694</v>
      </c>
      <c r="D221" s="222" t="s">
        <v>250</v>
      </c>
      <c r="E221" s="223" t="s">
        <v>2169</v>
      </c>
      <c r="F221" s="224" t="s">
        <v>2170</v>
      </c>
      <c r="G221" s="225" t="s">
        <v>283</v>
      </c>
      <c r="H221" s="226">
        <v>10.56</v>
      </c>
      <c r="I221" s="227">
        <v>0</v>
      </c>
      <c r="J221" s="228">
        <f>ROUND(I221*H221,2)</f>
        <v>0</v>
      </c>
      <c r="K221" s="141"/>
      <c r="L221" s="29"/>
      <c r="M221" s="142" t="s">
        <v>1</v>
      </c>
      <c r="N221" s="143" t="s">
        <v>43</v>
      </c>
      <c r="O221" s="144">
        <v>4.18</v>
      </c>
      <c r="P221" s="144">
        <f>O221*H221</f>
        <v>44.140799999999999</v>
      </c>
      <c r="Q221" s="144">
        <v>0</v>
      </c>
      <c r="R221" s="144">
        <f>Q221*H221</f>
        <v>0</v>
      </c>
      <c r="S221" s="144">
        <v>0</v>
      </c>
      <c r="T221" s="145">
        <f>S221*H221</f>
        <v>0</v>
      </c>
      <c r="AR221" s="146" t="s">
        <v>330</v>
      </c>
      <c r="AT221" s="146" t="s">
        <v>250</v>
      </c>
      <c r="AU221" s="146" t="s">
        <v>88</v>
      </c>
      <c r="AY221" s="17" t="s">
        <v>248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7" t="s">
        <v>86</v>
      </c>
      <c r="BK221" s="147">
        <f>ROUND(I221*H221,2)</f>
        <v>0</v>
      </c>
      <c r="BL221" s="17" t="s">
        <v>330</v>
      </c>
      <c r="BM221" s="146" t="s">
        <v>2171</v>
      </c>
    </row>
    <row r="222" spans="2:65" s="12" customFormat="1" x14ac:dyDescent="0.2">
      <c r="B222" s="229"/>
      <c r="C222" s="230"/>
      <c r="D222" s="231" t="s">
        <v>255</v>
      </c>
      <c r="E222" s="232" t="s">
        <v>1</v>
      </c>
      <c r="F222" s="233" t="s">
        <v>2172</v>
      </c>
      <c r="G222" s="230"/>
      <c r="H222" s="234">
        <v>10.56</v>
      </c>
      <c r="I222" s="230"/>
      <c r="J222" s="230"/>
      <c r="L222" s="148"/>
      <c r="M222" s="150"/>
      <c r="T222" s="151"/>
      <c r="AT222" s="149" t="s">
        <v>255</v>
      </c>
      <c r="AU222" s="149" t="s">
        <v>88</v>
      </c>
      <c r="AV222" s="12" t="s">
        <v>88</v>
      </c>
      <c r="AW222" s="12" t="s">
        <v>34</v>
      </c>
      <c r="AX222" s="12" t="s">
        <v>86</v>
      </c>
      <c r="AY222" s="149" t="s">
        <v>248</v>
      </c>
    </row>
    <row r="223" spans="2:65" s="1" customFormat="1" ht="24.15" customHeight="1" x14ac:dyDescent="0.2">
      <c r="B223" s="184"/>
      <c r="C223" s="240" t="s">
        <v>928</v>
      </c>
      <c r="D223" s="240" t="s">
        <v>351</v>
      </c>
      <c r="E223" s="241" t="s">
        <v>1595</v>
      </c>
      <c r="F223" s="242" t="s">
        <v>2173</v>
      </c>
      <c r="G223" s="243" t="s">
        <v>283</v>
      </c>
      <c r="H223" s="244">
        <v>11.616</v>
      </c>
      <c r="I223" s="245">
        <v>0</v>
      </c>
      <c r="J223" s="246">
        <f>ROUND(I223*H223,2)</f>
        <v>0</v>
      </c>
      <c r="K223" s="156"/>
      <c r="L223" s="157"/>
      <c r="M223" s="158" t="s">
        <v>1</v>
      </c>
      <c r="N223" s="159" t="s">
        <v>43</v>
      </c>
      <c r="O223" s="144">
        <v>0</v>
      </c>
      <c r="P223" s="144">
        <f>O223*H223</f>
        <v>0</v>
      </c>
      <c r="Q223" s="144">
        <v>0.20399999999999999</v>
      </c>
      <c r="R223" s="144">
        <f>Q223*H223</f>
        <v>2.3696639999999998</v>
      </c>
      <c r="S223" s="144">
        <v>0</v>
      </c>
      <c r="T223" s="145">
        <f>S223*H223</f>
        <v>0</v>
      </c>
      <c r="AR223" s="146" t="s">
        <v>409</v>
      </c>
      <c r="AT223" s="146" t="s">
        <v>351</v>
      </c>
      <c r="AU223" s="146" t="s">
        <v>88</v>
      </c>
      <c r="AY223" s="17" t="s">
        <v>248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86</v>
      </c>
      <c r="BK223" s="147">
        <f>ROUND(I223*H223,2)</f>
        <v>0</v>
      </c>
      <c r="BL223" s="17" t="s">
        <v>330</v>
      </c>
      <c r="BM223" s="146" t="s">
        <v>2174</v>
      </c>
    </row>
    <row r="224" spans="2:65" s="12" customFormat="1" x14ac:dyDescent="0.2">
      <c r="B224" s="229"/>
      <c r="C224" s="230"/>
      <c r="D224" s="231" t="s">
        <v>255</v>
      </c>
      <c r="E224" s="230"/>
      <c r="F224" s="233" t="s">
        <v>2175</v>
      </c>
      <c r="G224" s="230"/>
      <c r="H224" s="234">
        <v>11.616</v>
      </c>
      <c r="I224" s="230"/>
      <c r="J224" s="230"/>
      <c r="L224" s="148"/>
      <c r="M224" s="150"/>
      <c r="T224" s="151"/>
      <c r="AT224" s="149" t="s">
        <v>255</v>
      </c>
      <c r="AU224" s="149" t="s">
        <v>88</v>
      </c>
      <c r="AV224" s="12" t="s">
        <v>88</v>
      </c>
      <c r="AW224" s="12" t="s">
        <v>3</v>
      </c>
      <c r="AX224" s="12" t="s">
        <v>86</v>
      </c>
      <c r="AY224" s="149" t="s">
        <v>248</v>
      </c>
    </row>
    <row r="225" spans="2:65" s="1" customFormat="1" ht="24.15" customHeight="1" x14ac:dyDescent="0.2">
      <c r="B225" s="184"/>
      <c r="C225" s="222" t="s">
        <v>933</v>
      </c>
      <c r="D225" s="222" t="s">
        <v>250</v>
      </c>
      <c r="E225" s="223" t="s">
        <v>1699</v>
      </c>
      <c r="F225" s="224" t="s">
        <v>1700</v>
      </c>
      <c r="G225" s="225" t="s">
        <v>1136</v>
      </c>
      <c r="H225" s="227">
        <v>0</v>
      </c>
      <c r="I225" s="227">
        <v>0</v>
      </c>
      <c r="J225" s="228">
        <f>ROUND(I225*H225,2)</f>
        <v>0</v>
      </c>
      <c r="K225" s="141"/>
      <c r="L225" s="29"/>
      <c r="M225" s="163" t="s">
        <v>1</v>
      </c>
      <c r="N225" s="164" t="s">
        <v>43</v>
      </c>
      <c r="O225" s="165">
        <v>0</v>
      </c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AR225" s="146" t="s">
        <v>330</v>
      </c>
      <c r="AT225" s="146" t="s">
        <v>250</v>
      </c>
      <c r="AU225" s="146" t="s">
        <v>88</v>
      </c>
      <c r="AY225" s="17" t="s">
        <v>248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7" t="s">
        <v>86</v>
      </c>
      <c r="BK225" s="147">
        <f>ROUND(I225*H225,2)</f>
        <v>0</v>
      </c>
      <c r="BL225" s="17" t="s">
        <v>330</v>
      </c>
      <c r="BM225" s="146" t="s">
        <v>2176</v>
      </c>
    </row>
    <row r="226" spans="2:65" s="1" customFormat="1" ht="6.9" customHeight="1" x14ac:dyDescent="0.2">
      <c r="B226" s="206"/>
      <c r="C226" s="207"/>
      <c r="D226" s="207"/>
      <c r="E226" s="207"/>
      <c r="F226" s="207"/>
      <c r="G226" s="207"/>
      <c r="H226" s="207"/>
      <c r="I226" s="207"/>
      <c r="J226" s="207"/>
      <c r="K226" s="42"/>
      <c r="L226" s="29"/>
    </row>
  </sheetData>
  <autoFilter ref="C127:K225" xr:uid="{00000000-0009-0000-0000-00001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topLeftCell="A153" workbookViewId="0">
      <selection activeCell="F130" sqref="F130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87</v>
      </c>
      <c r="AZ2" s="90" t="s">
        <v>191</v>
      </c>
      <c r="BA2" s="90" t="s">
        <v>192</v>
      </c>
      <c r="BB2" s="90" t="s">
        <v>193</v>
      </c>
      <c r="BC2" s="90" t="s">
        <v>194</v>
      </c>
      <c r="BD2" s="90" t="s">
        <v>113</v>
      </c>
    </row>
    <row r="3" spans="2:5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90" t="s">
        <v>195</v>
      </c>
      <c r="BA3" s="90" t="s">
        <v>196</v>
      </c>
      <c r="BB3" s="90" t="s">
        <v>193</v>
      </c>
      <c r="BC3" s="90" t="s">
        <v>197</v>
      </c>
      <c r="BD3" s="90" t="s">
        <v>113</v>
      </c>
    </row>
    <row r="4" spans="2:5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  <c r="AZ4" s="90" t="s">
        <v>199</v>
      </c>
      <c r="BA4" s="90" t="s">
        <v>200</v>
      </c>
      <c r="BB4" s="90" t="s">
        <v>193</v>
      </c>
      <c r="BC4" s="90" t="s">
        <v>201</v>
      </c>
      <c r="BD4" s="90" t="s">
        <v>113</v>
      </c>
    </row>
    <row r="5" spans="2:56" ht="6.9" hidden="1" customHeight="1" x14ac:dyDescent="0.2">
      <c r="B5" s="20"/>
      <c r="L5" s="20"/>
      <c r="AZ5" s="90" t="s">
        <v>202</v>
      </c>
      <c r="BA5" s="90" t="s">
        <v>203</v>
      </c>
      <c r="BB5" s="90" t="s">
        <v>193</v>
      </c>
      <c r="BC5" s="90" t="s">
        <v>204</v>
      </c>
      <c r="BD5" s="90" t="s">
        <v>113</v>
      </c>
    </row>
    <row r="6" spans="2:56" ht="12" hidden="1" customHeight="1" x14ac:dyDescent="0.2">
      <c r="B6" s="20"/>
      <c r="D6" s="26" t="s">
        <v>14</v>
      </c>
      <c r="L6" s="20"/>
      <c r="AZ6" s="90" t="s">
        <v>205</v>
      </c>
      <c r="BA6" s="90" t="s">
        <v>206</v>
      </c>
      <c r="BB6" s="90" t="s">
        <v>193</v>
      </c>
      <c r="BC6" s="90" t="s">
        <v>207</v>
      </c>
      <c r="BD6" s="90" t="s">
        <v>113</v>
      </c>
    </row>
    <row r="7" spans="2:5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  <c r="AZ7" s="90" t="s">
        <v>208</v>
      </c>
      <c r="BA7" s="90" t="s">
        <v>209</v>
      </c>
      <c r="BB7" s="90" t="s">
        <v>193</v>
      </c>
      <c r="BC7" s="90" t="s">
        <v>210</v>
      </c>
      <c r="BD7" s="90" t="s">
        <v>113</v>
      </c>
    </row>
    <row r="8" spans="2:56" s="1" customFormat="1" ht="12" hidden="1" customHeight="1" x14ac:dyDescent="0.2">
      <c r="B8" s="29"/>
      <c r="D8" s="26" t="s">
        <v>211</v>
      </c>
      <c r="L8" s="29"/>
      <c r="AZ8" s="90" t="s">
        <v>212</v>
      </c>
      <c r="BA8" s="90" t="s">
        <v>213</v>
      </c>
      <c r="BB8" s="90" t="s">
        <v>193</v>
      </c>
      <c r="BC8" s="90" t="s">
        <v>214</v>
      </c>
      <c r="BD8" s="90" t="s">
        <v>113</v>
      </c>
    </row>
    <row r="9" spans="2:56" s="1" customFormat="1" ht="16.5" hidden="1" customHeight="1" x14ac:dyDescent="0.2">
      <c r="B9" s="29"/>
      <c r="E9" s="329" t="s">
        <v>215</v>
      </c>
      <c r="F9" s="349"/>
      <c r="G9" s="349"/>
      <c r="H9" s="349"/>
      <c r="L9" s="29"/>
      <c r="AZ9" s="90" t="s">
        <v>216</v>
      </c>
      <c r="BA9" s="90" t="s">
        <v>217</v>
      </c>
      <c r="BB9" s="90" t="s">
        <v>193</v>
      </c>
      <c r="BC9" s="90" t="s">
        <v>218</v>
      </c>
      <c r="BD9" s="90" t="s">
        <v>113</v>
      </c>
    </row>
    <row r="10" spans="2:56" s="1" customFormat="1" hidden="1" x14ac:dyDescent="0.2">
      <c r="B10" s="29"/>
      <c r="L10" s="29"/>
      <c r="AZ10" s="90" t="s">
        <v>219</v>
      </c>
      <c r="BA10" s="90" t="s">
        <v>220</v>
      </c>
      <c r="BB10" s="90" t="s">
        <v>193</v>
      </c>
      <c r="BC10" s="90" t="s">
        <v>221</v>
      </c>
      <c r="BD10" s="90" t="s">
        <v>113</v>
      </c>
    </row>
    <row r="11" spans="2:5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5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56" s="1" customFormat="1" ht="11" hidden="1" customHeight="1" x14ac:dyDescent="0.2">
      <c r="B13" s="29"/>
      <c r="L13" s="29"/>
    </row>
    <row r="14" spans="2:5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5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5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ROUND(J122,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ROUND((SUM(BE122:BE220)),  2)</f>
        <v>0</v>
      </c>
      <c r="I33" s="94">
        <v>0.21</v>
      </c>
      <c r="J33" s="83">
        <f>ROUND(((SUM(BE122:BE220))*I33),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ROUND((SUM(BF122:BF220)),  2)</f>
        <v>0</v>
      </c>
      <c r="I34" s="94">
        <v>0.15</v>
      </c>
      <c r="J34" s="83">
        <f>ROUND(((SUM(BF122:BF220))*I34),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ROUND((SUM(BG122:BG220)),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ROUND((SUM(BH122:BH220)),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ROUND((SUM(BI122:BI220)),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47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47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47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47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47" s="1" customFormat="1" ht="12" customHeight="1" x14ac:dyDescent="0.2">
      <c r="B86" s="184"/>
      <c r="C86" s="187" t="s">
        <v>211</v>
      </c>
      <c r="D86" s="186"/>
      <c r="E86" s="186"/>
      <c r="F86" s="186"/>
      <c r="G86" s="186"/>
      <c r="H86" s="186"/>
      <c r="I86" s="186"/>
      <c r="J86" s="186"/>
      <c r="L86" s="29"/>
    </row>
    <row r="87" spans="2:47" s="1" customFormat="1" ht="16.5" customHeight="1" x14ac:dyDescent="0.2">
      <c r="B87" s="184"/>
      <c r="C87" s="186"/>
      <c r="D87" s="186"/>
      <c r="E87" s="343" t="str">
        <f>E9</f>
        <v>SO-00 - Příprava staveniště</v>
      </c>
      <c r="F87" s="344"/>
      <c r="G87" s="344"/>
      <c r="H87" s="344"/>
      <c r="I87" s="186"/>
      <c r="J87" s="186"/>
      <c r="L87" s="29"/>
    </row>
    <row r="88" spans="2:47" s="1" customFormat="1" ht="6.9" customHeight="1" x14ac:dyDescent="0.2">
      <c r="B88" s="184"/>
      <c r="C88" s="186"/>
      <c r="D88" s="186"/>
      <c r="E88" s="186"/>
      <c r="F88" s="186"/>
      <c r="G88" s="186"/>
      <c r="H88" s="186"/>
      <c r="I88" s="186"/>
      <c r="J88" s="186"/>
      <c r="L88" s="29"/>
    </row>
    <row r="89" spans="2:47" s="1" customFormat="1" ht="12" customHeight="1" x14ac:dyDescent="0.2">
      <c r="B89" s="184"/>
      <c r="C89" s="187" t="s">
        <v>18</v>
      </c>
      <c r="D89" s="186"/>
      <c r="E89" s="186"/>
      <c r="F89" s="188" t="str">
        <f>F12</f>
        <v>Náchod</v>
      </c>
      <c r="G89" s="186"/>
      <c r="H89" s="186"/>
      <c r="I89" s="187" t="s">
        <v>20</v>
      </c>
      <c r="J89" s="189" t="str">
        <f>IF(J12="","",J12)</f>
        <v>10. 8. 2023</v>
      </c>
      <c r="L89" s="29"/>
    </row>
    <row r="90" spans="2:47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47" s="1" customFormat="1" ht="15.15" customHeight="1" x14ac:dyDescent="0.2">
      <c r="B91" s="184"/>
      <c r="C91" s="187" t="s">
        <v>22</v>
      </c>
      <c r="D91" s="186"/>
      <c r="E91" s="186"/>
      <c r="F91" s="188" t="str">
        <f>E15</f>
        <v>Královéhradecký kraj</v>
      </c>
      <c r="G91" s="186"/>
      <c r="H91" s="186"/>
      <c r="I91" s="187" t="s">
        <v>30</v>
      </c>
      <c r="J91" s="190" t="str">
        <f>E21</f>
        <v>PROXION s.r.o.</v>
      </c>
      <c r="L91" s="29"/>
    </row>
    <row r="92" spans="2:47" s="1" customFormat="1" ht="15.15" customHeight="1" x14ac:dyDescent="0.2">
      <c r="B92" s="184"/>
      <c r="C92" s="187" t="s">
        <v>28</v>
      </c>
      <c r="D92" s="186"/>
      <c r="E92" s="186"/>
      <c r="F92" s="188" t="str">
        <f>IF(E18="","",E18)</f>
        <v xml:space="preserve"> </v>
      </c>
      <c r="G92" s="186"/>
      <c r="H92" s="186"/>
      <c r="I92" s="187" t="s">
        <v>35</v>
      </c>
      <c r="J92" s="190" t="str">
        <f>E24</f>
        <v>Michael Hlušek</v>
      </c>
      <c r="L92" s="29"/>
    </row>
    <row r="93" spans="2:47" s="1" customFormat="1" ht="10.4" customHeight="1" x14ac:dyDescent="0.2">
      <c r="B93" s="184"/>
      <c r="C93" s="186"/>
      <c r="D93" s="186"/>
      <c r="E93" s="186"/>
      <c r="F93" s="186"/>
      <c r="G93" s="186"/>
      <c r="H93" s="186"/>
      <c r="I93" s="186"/>
      <c r="J93" s="186"/>
      <c r="L93" s="29"/>
    </row>
    <row r="94" spans="2:47" s="1" customFormat="1" ht="29.25" customHeight="1" x14ac:dyDescent="0.2">
      <c r="B94" s="184"/>
      <c r="C94" s="191" t="s">
        <v>223</v>
      </c>
      <c r="D94" s="192"/>
      <c r="E94" s="192"/>
      <c r="F94" s="192"/>
      <c r="G94" s="192"/>
      <c r="H94" s="192"/>
      <c r="I94" s="192"/>
      <c r="J94" s="193" t="s">
        <v>224</v>
      </c>
      <c r="K94" s="95"/>
      <c r="L94" s="29"/>
    </row>
    <row r="95" spans="2:47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47" s="1" customFormat="1" ht="23" customHeight="1" x14ac:dyDescent="0.2">
      <c r="B96" s="184"/>
      <c r="C96" s="194" t="s">
        <v>225</v>
      </c>
      <c r="D96" s="186"/>
      <c r="E96" s="186"/>
      <c r="F96" s="186"/>
      <c r="G96" s="186"/>
      <c r="H96" s="186"/>
      <c r="I96" s="186"/>
      <c r="J96" s="195">
        <f>J122</f>
        <v>0</v>
      </c>
      <c r="L96" s="29"/>
      <c r="AU96" s="17" t="s">
        <v>226</v>
      </c>
    </row>
    <row r="97" spans="2:12" s="8" customFormat="1" ht="24.9" customHeight="1" x14ac:dyDescent="0.2">
      <c r="B97" s="196"/>
      <c r="C97" s="197"/>
      <c r="D97" s="198" t="s">
        <v>227</v>
      </c>
      <c r="E97" s="199"/>
      <c r="F97" s="199"/>
      <c r="G97" s="199"/>
      <c r="H97" s="199"/>
      <c r="I97" s="199"/>
      <c r="J97" s="200">
        <f>J123</f>
        <v>0</v>
      </c>
      <c r="L97" s="106"/>
    </row>
    <row r="98" spans="2:12" s="9" customFormat="1" ht="20" customHeight="1" x14ac:dyDescent="0.2">
      <c r="B98" s="201"/>
      <c r="C98" s="202"/>
      <c r="D98" s="203" t="s">
        <v>228</v>
      </c>
      <c r="E98" s="204"/>
      <c r="F98" s="204"/>
      <c r="G98" s="204"/>
      <c r="H98" s="204"/>
      <c r="I98" s="204"/>
      <c r="J98" s="205">
        <f>J124</f>
        <v>0</v>
      </c>
      <c r="L98" s="110"/>
    </row>
    <row r="99" spans="2:12" s="9" customFormat="1" ht="20" customHeight="1" x14ac:dyDescent="0.2">
      <c r="B99" s="201"/>
      <c r="C99" s="202"/>
      <c r="D99" s="203" t="s">
        <v>229</v>
      </c>
      <c r="E99" s="204"/>
      <c r="F99" s="204"/>
      <c r="G99" s="204"/>
      <c r="H99" s="204"/>
      <c r="I99" s="204"/>
      <c r="J99" s="205">
        <f>J178</f>
        <v>0</v>
      </c>
      <c r="L99" s="110"/>
    </row>
    <row r="100" spans="2:12" s="9" customFormat="1" ht="20" customHeight="1" x14ac:dyDescent="0.2">
      <c r="B100" s="201"/>
      <c r="C100" s="202"/>
      <c r="D100" s="203" t="s">
        <v>230</v>
      </c>
      <c r="E100" s="204"/>
      <c r="F100" s="204"/>
      <c r="G100" s="204"/>
      <c r="H100" s="204"/>
      <c r="I100" s="204"/>
      <c r="J100" s="205">
        <f>J211</f>
        <v>0</v>
      </c>
      <c r="L100" s="110"/>
    </row>
    <row r="101" spans="2:12" s="8" customFormat="1" ht="24.9" customHeight="1" x14ac:dyDescent="0.2">
      <c r="B101" s="196"/>
      <c r="C101" s="197"/>
      <c r="D101" s="198" t="s">
        <v>231</v>
      </c>
      <c r="E101" s="199"/>
      <c r="F101" s="199"/>
      <c r="G101" s="199"/>
      <c r="H101" s="199"/>
      <c r="I101" s="199"/>
      <c r="J101" s="200">
        <f>J217</f>
        <v>0</v>
      </c>
      <c r="L101" s="106"/>
    </row>
    <row r="102" spans="2:12" s="9" customFormat="1" ht="20" customHeight="1" x14ac:dyDescent="0.2">
      <c r="B102" s="201"/>
      <c r="C102" s="202"/>
      <c r="D102" s="203" t="s">
        <v>232</v>
      </c>
      <c r="E102" s="204"/>
      <c r="F102" s="204"/>
      <c r="G102" s="204"/>
      <c r="H102" s="204"/>
      <c r="I102" s="204"/>
      <c r="J102" s="205">
        <f>J218</f>
        <v>0</v>
      </c>
      <c r="L102" s="110"/>
    </row>
    <row r="103" spans="2:12" s="1" customFormat="1" ht="21.75" customHeight="1" x14ac:dyDescent="0.2">
      <c r="B103" s="184"/>
      <c r="C103" s="186"/>
      <c r="D103" s="186"/>
      <c r="E103" s="186"/>
      <c r="F103" s="186"/>
      <c r="G103" s="186"/>
      <c r="H103" s="186"/>
      <c r="I103" s="186"/>
      <c r="J103" s="186"/>
      <c r="L103" s="29"/>
    </row>
    <row r="104" spans="2:12" s="1" customFormat="1" ht="6.9" customHeight="1" x14ac:dyDescent="0.2">
      <c r="B104" s="206"/>
      <c r="C104" s="207"/>
      <c r="D104" s="207"/>
      <c r="E104" s="207"/>
      <c r="F104" s="207"/>
      <c r="G104" s="207"/>
      <c r="H104" s="207"/>
      <c r="I104" s="207"/>
      <c r="J104" s="207"/>
      <c r="K104" s="42"/>
      <c r="L104" s="29"/>
    </row>
    <row r="105" spans="2:12" x14ac:dyDescent="0.2">
      <c r="B105" s="208"/>
      <c r="C105" s="208"/>
      <c r="D105" s="208"/>
      <c r="E105" s="208"/>
      <c r="F105" s="208"/>
      <c r="G105" s="208"/>
      <c r="H105" s="208"/>
      <c r="I105" s="208"/>
      <c r="J105" s="208"/>
    </row>
    <row r="106" spans="2:12" x14ac:dyDescent="0.2">
      <c r="B106" s="208"/>
      <c r="C106" s="208"/>
      <c r="D106" s="208"/>
      <c r="E106" s="208"/>
      <c r="F106" s="208"/>
      <c r="G106" s="208"/>
      <c r="H106" s="208"/>
      <c r="I106" s="208"/>
      <c r="J106" s="208"/>
    </row>
    <row r="107" spans="2:12" x14ac:dyDescent="0.2">
      <c r="B107" s="208"/>
      <c r="C107" s="208"/>
      <c r="D107" s="208"/>
      <c r="E107" s="208"/>
      <c r="F107" s="208"/>
      <c r="G107" s="208"/>
      <c r="H107" s="208"/>
      <c r="I107" s="208"/>
      <c r="J107" s="208"/>
    </row>
    <row r="108" spans="2:12" s="1" customFormat="1" ht="6.9" customHeight="1" x14ac:dyDescent="0.2">
      <c r="B108" s="182"/>
      <c r="C108" s="183"/>
      <c r="D108" s="183"/>
      <c r="E108" s="183"/>
      <c r="F108" s="183"/>
      <c r="G108" s="183"/>
      <c r="H108" s="183"/>
      <c r="I108" s="183"/>
      <c r="J108" s="183"/>
      <c r="K108" s="44"/>
      <c r="L108" s="29"/>
    </row>
    <row r="109" spans="2:12" s="1" customFormat="1" ht="24.9" customHeight="1" x14ac:dyDescent="0.2">
      <c r="B109" s="184"/>
      <c r="C109" s="185" t="s">
        <v>233</v>
      </c>
      <c r="D109" s="186"/>
      <c r="E109" s="186"/>
      <c r="F109" s="186"/>
      <c r="G109" s="186"/>
      <c r="H109" s="186"/>
      <c r="I109" s="186"/>
      <c r="J109" s="186"/>
      <c r="L109" s="29"/>
    </row>
    <row r="110" spans="2:12" s="1" customFormat="1" ht="6.9" customHeight="1" x14ac:dyDescent="0.2">
      <c r="B110" s="184"/>
      <c r="C110" s="186"/>
      <c r="D110" s="186"/>
      <c r="E110" s="186"/>
      <c r="F110" s="186"/>
      <c r="G110" s="186"/>
      <c r="H110" s="186"/>
      <c r="I110" s="186"/>
      <c r="J110" s="186"/>
      <c r="L110" s="29"/>
    </row>
    <row r="111" spans="2:12" s="1" customFormat="1" ht="12" customHeight="1" x14ac:dyDescent="0.2">
      <c r="B111" s="184"/>
      <c r="C111" s="187" t="s">
        <v>14</v>
      </c>
      <c r="D111" s="186"/>
      <c r="E111" s="186"/>
      <c r="F111" s="186"/>
      <c r="G111" s="186"/>
      <c r="H111" s="186"/>
      <c r="I111" s="186"/>
      <c r="J111" s="186"/>
      <c r="L111" s="29"/>
    </row>
    <row r="112" spans="2:12" s="1" customFormat="1" ht="16.5" customHeight="1" x14ac:dyDescent="0.2">
      <c r="B112" s="184"/>
      <c r="C112" s="186"/>
      <c r="D112" s="186"/>
      <c r="E112" s="345" t="str">
        <f>E7</f>
        <v>ON Náchod Urgentní příjem</v>
      </c>
      <c r="F112" s="346"/>
      <c r="G112" s="346"/>
      <c r="H112" s="346"/>
      <c r="I112" s="186"/>
      <c r="J112" s="186"/>
      <c r="L112" s="29"/>
    </row>
    <row r="113" spans="2:65" s="1" customFormat="1" ht="12" customHeight="1" x14ac:dyDescent="0.2">
      <c r="B113" s="184"/>
      <c r="C113" s="187" t="s">
        <v>211</v>
      </c>
      <c r="D113" s="186"/>
      <c r="E113" s="186"/>
      <c r="F113" s="186"/>
      <c r="G113" s="186"/>
      <c r="H113" s="186"/>
      <c r="I113" s="186"/>
      <c r="J113" s="186"/>
      <c r="L113" s="29"/>
    </row>
    <row r="114" spans="2:65" s="1" customFormat="1" ht="16.5" customHeight="1" x14ac:dyDescent="0.2">
      <c r="B114" s="184"/>
      <c r="C114" s="186"/>
      <c r="D114" s="186"/>
      <c r="E114" s="343" t="str">
        <f>E9</f>
        <v>SO-00 - Příprava staveniště</v>
      </c>
      <c r="F114" s="344"/>
      <c r="G114" s="344"/>
      <c r="H114" s="344"/>
      <c r="I114" s="186"/>
      <c r="J114" s="186"/>
      <c r="L114" s="29"/>
    </row>
    <row r="115" spans="2:65" s="1" customFormat="1" ht="6.9" customHeight="1" x14ac:dyDescent="0.2">
      <c r="B115" s="184"/>
      <c r="C115" s="186"/>
      <c r="D115" s="186"/>
      <c r="E115" s="186"/>
      <c r="F115" s="186"/>
      <c r="G115" s="186"/>
      <c r="H115" s="186"/>
      <c r="I115" s="186"/>
      <c r="J115" s="186"/>
      <c r="L115" s="29"/>
    </row>
    <row r="116" spans="2:65" s="1" customFormat="1" ht="12" customHeight="1" x14ac:dyDescent="0.2">
      <c r="B116" s="184"/>
      <c r="C116" s="187" t="s">
        <v>18</v>
      </c>
      <c r="D116" s="186"/>
      <c r="E116" s="186"/>
      <c r="F116" s="188" t="str">
        <f>F12</f>
        <v>Náchod</v>
      </c>
      <c r="G116" s="186"/>
      <c r="H116" s="186"/>
      <c r="I116" s="187" t="s">
        <v>20</v>
      </c>
      <c r="J116" s="189" t="str">
        <f>IF(J12="","",J12)</f>
        <v>10. 8. 2023</v>
      </c>
      <c r="L116" s="29"/>
    </row>
    <row r="117" spans="2:65" s="1" customFormat="1" ht="6.9" customHeight="1" x14ac:dyDescent="0.2">
      <c r="B117" s="184"/>
      <c r="C117" s="186"/>
      <c r="D117" s="186"/>
      <c r="E117" s="186"/>
      <c r="F117" s="186"/>
      <c r="G117" s="186"/>
      <c r="H117" s="186"/>
      <c r="I117" s="186"/>
      <c r="J117" s="186"/>
      <c r="L117" s="29"/>
    </row>
    <row r="118" spans="2:65" s="1" customFormat="1" ht="15.15" customHeight="1" x14ac:dyDescent="0.2">
      <c r="B118" s="184"/>
      <c r="C118" s="187" t="s">
        <v>22</v>
      </c>
      <c r="D118" s="186"/>
      <c r="E118" s="186"/>
      <c r="F118" s="188" t="str">
        <f>E15</f>
        <v>Královéhradecký kraj</v>
      </c>
      <c r="G118" s="186"/>
      <c r="H118" s="186"/>
      <c r="I118" s="187" t="s">
        <v>30</v>
      </c>
      <c r="J118" s="190" t="str">
        <f>E21</f>
        <v>PROXION s.r.o.</v>
      </c>
      <c r="L118" s="29"/>
    </row>
    <row r="119" spans="2:65" s="1" customFormat="1" ht="15.15" customHeight="1" x14ac:dyDescent="0.2">
      <c r="B119" s="184"/>
      <c r="C119" s="187" t="s">
        <v>28</v>
      </c>
      <c r="D119" s="186"/>
      <c r="E119" s="186"/>
      <c r="F119" s="188" t="str">
        <f>IF(E18="","",E18)</f>
        <v xml:space="preserve"> </v>
      </c>
      <c r="G119" s="186"/>
      <c r="H119" s="186"/>
      <c r="I119" s="187" t="s">
        <v>35</v>
      </c>
      <c r="J119" s="190" t="str">
        <f>E24</f>
        <v>Michael Hlušek</v>
      </c>
      <c r="L119" s="29"/>
    </row>
    <row r="120" spans="2:65" s="1" customFormat="1" ht="10.4" customHeight="1" x14ac:dyDescent="0.2">
      <c r="B120" s="184"/>
      <c r="C120" s="186"/>
      <c r="D120" s="186"/>
      <c r="E120" s="186"/>
      <c r="F120" s="186"/>
      <c r="G120" s="186"/>
      <c r="H120" s="186"/>
      <c r="I120" s="186"/>
      <c r="J120" s="186"/>
      <c r="L120" s="29"/>
    </row>
    <row r="121" spans="2:65" s="10" customFormat="1" ht="29.25" customHeight="1" x14ac:dyDescent="0.2">
      <c r="B121" s="209"/>
      <c r="C121" s="210" t="s">
        <v>234</v>
      </c>
      <c r="D121" s="211" t="s">
        <v>63</v>
      </c>
      <c r="E121" s="211" t="s">
        <v>59</v>
      </c>
      <c r="F121" s="211" t="s">
        <v>60</v>
      </c>
      <c r="G121" s="211" t="s">
        <v>235</v>
      </c>
      <c r="H121" s="211" t="s">
        <v>236</v>
      </c>
      <c r="I121" s="211" t="s">
        <v>237</v>
      </c>
      <c r="J121" s="212" t="s">
        <v>224</v>
      </c>
      <c r="K121" s="118" t="s">
        <v>238</v>
      </c>
      <c r="L121" s="114"/>
      <c r="M121" s="56" t="s">
        <v>1</v>
      </c>
      <c r="N121" s="57" t="s">
        <v>42</v>
      </c>
      <c r="O121" s="57" t="s">
        <v>239</v>
      </c>
      <c r="P121" s="57" t="s">
        <v>240</v>
      </c>
      <c r="Q121" s="57" t="s">
        <v>241</v>
      </c>
      <c r="R121" s="57" t="s">
        <v>242</v>
      </c>
      <c r="S121" s="57" t="s">
        <v>243</v>
      </c>
      <c r="T121" s="58" t="s">
        <v>244</v>
      </c>
    </row>
    <row r="122" spans="2:65" s="1" customFormat="1" ht="23" customHeight="1" x14ac:dyDescent="0.35">
      <c r="B122" s="184"/>
      <c r="C122" s="213" t="s">
        <v>245</v>
      </c>
      <c r="D122" s="186"/>
      <c r="E122" s="186"/>
      <c r="F122" s="186"/>
      <c r="G122" s="186"/>
      <c r="H122" s="186"/>
      <c r="I122" s="186"/>
      <c r="J122" s="214">
        <f>BK122</f>
        <v>0</v>
      </c>
      <c r="L122" s="29"/>
      <c r="M122" s="59"/>
      <c r="N122" s="50"/>
      <c r="O122" s="50"/>
      <c r="P122" s="120">
        <f>P123+P217</f>
        <v>1600.0196420000002</v>
      </c>
      <c r="Q122" s="50"/>
      <c r="R122" s="120">
        <f>R123+R217</f>
        <v>49.326784999999994</v>
      </c>
      <c r="S122" s="50"/>
      <c r="T122" s="121">
        <f>T123+T217</f>
        <v>981.26186399999995</v>
      </c>
      <c r="AT122" s="17" t="s">
        <v>77</v>
      </c>
      <c r="AU122" s="17" t="s">
        <v>226</v>
      </c>
      <c r="BK122" s="122">
        <f>BK123+BK217</f>
        <v>0</v>
      </c>
    </row>
    <row r="123" spans="2:65" s="11" customFormat="1" ht="26" customHeight="1" x14ac:dyDescent="0.35">
      <c r="B123" s="215"/>
      <c r="C123" s="216"/>
      <c r="D123" s="217" t="s">
        <v>77</v>
      </c>
      <c r="E123" s="218" t="s">
        <v>246</v>
      </c>
      <c r="F123" s="218" t="s">
        <v>247</v>
      </c>
      <c r="G123" s="216"/>
      <c r="H123" s="216"/>
      <c r="I123" s="216"/>
      <c r="J123" s="219">
        <f>BK123</f>
        <v>0</v>
      </c>
      <c r="L123" s="123"/>
      <c r="M123" s="127"/>
      <c r="P123" s="128">
        <f>P124+P178+P211</f>
        <v>1553.4644420000002</v>
      </c>
      <c r="R123" s="128">
        <f>R124+R178+R211</f>
        <v>49.326784999999994</v>
      </c>
      <c r="T123" s="129">
        <f>T124+T178+T211</f>
        <v>965.601</v>
      </c>
      <c r="AR123" s="124" t="s">
        <v>86</v>
      </c>
      <c r="AT123" s="130" t="s">
        <v>77</v>
      </c>
      <c r="AU123" s="130" t="s">
        <v>78</v>
      </c>
      <c r="AY123" s="124" t="s">
        <v>248</v>
      </c>
      <c r="BK123" s="131">
        <f>BK124+BK178+BK211</f>
        <v>0</v>
      </c>
    </row>
    <row r="124" spans="2:65" s="11" customFormat="1" ht="23" customHeight="1" x14ac:dyDescent="0.25">
      <c r="B124" s="215"/>
      <c r="C124" s="216"/>
      <c r="D124" s="217" t="s">
        <v>77</v>
      </c>
      <c r="E124" s="220" t="s">
        <v>86</v>
      </c>
      <c r="F124" s="220" t="s">
        <v>249</v>
      </c>
      <c r="G124" s="216"/>
      <c r="H124" s="216"/>
      <c r="I124" s="216"/>
      <c r="J124" s="221">
        <f>BK124</f>
        <v>0</v>
      </c>
      <c r="L124" s="123"/>
      <c r="M124" s="127"/>
      <c r="P124" s="128">
        <f>SUM(P125:P177)</f>
        <v>792.88864800000022</v>
      </c>
      <c r="R124" s="128">
        <f>SUM(R125:R177)</f>
        <v>49.325596999999995</v>
      </c>
      <c r="T124" s="129">
        <f>SUM(T125:T177)</f>
        <v>802.13099999999997</v>
      </c>
      <c r="AR124" s="124" t="s">
        <v>86</v>
      </c>
      <c r="AT124" s="130" t="s">
        <v>77</v>
      </c>
      <c r="AU124" s="130" t="s">
        <v>86</v>
      </c>
      <c r="AY124" s="124" t="s">
        <v>248</v>
      </c>
      <c r="BK124" s="131">
        <f>SUM(BK125:BK177)</f>
        <v>0</v>
      </c>
    </row>
    <row r="125" spans="2:65" s="1" customFormat="1" ht="38" customHeight="1" x14ac:dyDescent="0.2">
      <c r="B125" s="184"/>
      <c r="C125" s="222" t="s">
        <v>86</v>
      </c>
      <c r="D125" s="222" t="s">
        <v>250</v>
      </c>
      <c r="E125" s="223" t="s">
        <v>251</v>
      </c>
      <c r="F125" s="224" t="s">
        <v>252</v>
      </c>
      <c r="G125" s="225" t="s">
        <v>193</v>
      </c>
      <c r="H125" s="226">
        <v>456.5</v>
      </c>
      <c r="I125" s="180">
        <v>0</v>
      </c>
      <c r="J125" s="228">
        <f>ROUND(I125*H125,2)</f>
        <v>0</v>
      </c>
      <c r="K125" s="141"/>
      <c r="L125" s="29"/>
      <c r="M125" s="142" t="s">
        <v>1</v>
      </c>
      <c r="N125" s="143" t="s">
        <v>43</v>
      </c>
      <c r="O125" s="144">
        <v>9.2999999999999999E-2</v>
      </c>
      <c r="P125" s="144">
        <f>O125*H125</f>
        <v>42.454500000000003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253</v>
      </c>
      <c r="AT125" s="146" t="s">
        <v>250</v>
      </c>
      <c r="AU125" s="146" t="s">
        <v>88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253</v>
      </c>
      <c r="BM125" s="146" t="s">
        <v>254</v>
      </c>
    </row>
    <row r="126" spans="2:65" s="12" customFormat="1" x14ac:dyDescent="0.2">
      <c r="B126" s="229"/>
      <c r="C126" s="230"/>
      <c r="D126" s="231" t="s">
        <v>255</v>
      </c>
      <c r="E126" s="232" t="s">
        <v>1</v>
      </c>
      <c r="F126" s="233" t="s">
        <v>256</v>
      </c>
      <c r="G126" s="230"/>
      <c r="H126" s="234">
        <v>456.5</v>
      </c>
      <c r="I126" s="247"/>
      <c r="J126" s="230"/>
      <c r="L126" s="148"/>
      <c r="M126" s="150"/>
      <c r="T126" s="151"/>
      <c r="AT126" s="149" t="s">
        <v>255</v>
      </c>
      <c r="AU126" s="149" t="s">
        <v>88</v>
      </c>
      <c r="AV126" s="12" t="s">
        <v>88</v>
      </c>
      <c r="AW126" s="12" t="s">
        <v>34</v>
      </c>
      <c r="AX126" s="12" t="s">
        <v>86</v>
      </c>
      <c r="AY126" s="149" t="s">
        <v>248</v>
      </c>
    </row>
    <row r="127" spans="2:65" s="1" customFormat="1" ht="24.15" customHeight="1" x14ac:dyDescent="0.2">
      <c r="B127" s="184"/>
      <c r="C127" s="222" t="s">
        <v>88</v>
      </c>
      <c r="D127" s="222" t="s">
        <v>250</v>
      </c>
      <c r="E127" s="223" t="s">
        <v>257</v>
      </c>
      <c r="F127" s="224" t="s">
        <v>258</v>
      </c>
      <c r="G127" s="225" t="s">
        <v>259</v>
      </c>
      <c r="H127" s="226">
        <v>11</v>
      </c>
      <c r="I127" s="180">
        <v>0</v>
      </c>
      <c r="J127" s="228">
        <f>ROUND(I127*H127,2)</f>
        <v>0</v>
      </c>
      <c r="K127" s="141"/>
      <c r="L127" s="29"/>
      <c r="M127" s="142" t="s">
        <v>1</v>
      </c>
      <c r="N127" s="143" t="s">
        <v>43</v>
      </c>
      <c r="O127" s="144">
        <v>0.88</v>
      </c>
      <c r="P127" s="144">
        <f>O127*H127</f>
        <v>9.68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253</v>
      </c>
      <c r="AT127" s="146" t="s">
        <v>250</v>
      </c>
      <c r="AU127" s="146" t="s">
        <v>88</v>
      </c>
      <c r="AY127" s="17" t="s">
        <v>248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86</v>
      </c>
      <c r="BK127" s="147">
        <f>ROUND(I127*H127,2)</f>
        <v>0</v>
      </c>
      <c r="BL127" s="17" t="s">
        <v>253</v>
      </c>
      <c r="BM127" s="146" t="s">
        <v>260</v>
      </c>
    </row>
    <row r="128" spans="2:65" s="12" customFormat="1" x14ac:dyDescent="0.2">
      <c r="B128" s="229"/>
      <c r="C128" s="230"/>
      <c r="D128" s="231" t="s">
        <v>255</v>
      </c>
      <c r="E128" s="232" t="s">
        <v>1</v>
      </c>
      <c r="F128" s="233" t="s">
        <v>261</v>
      </c>
      <c r="G128" s="230"/>
      <c r="H128" s="234">
        <v>11</v>
      </c>
      <c r="I128" s="247"/>
      <c r="J128" s="230"/>
      <c r="L128" s="148"/>
      <c r="M128" s="150"/>
      <c r="T128" s="151"/>
      <c r="AT128" s="149" t="s">
        <v>255</v>
      </c>
      <c r="AU128" s="149" t="s">
        <v>88</v>
      </c>
      <c r="AV128" s="12" t="s">
        <v>88</v>
      </c>
      <c r="AW128" s="12" t="s">
        <v>34</v>
      </c>
      <c r="AX128" s="12" t="s">
        <v>86</v>
      </c>
      <c r="AY128" s="149" t="s">
        <v>248</v>
      </c>
    </row>
    <row r="129" spans="2:65" s="1" customFormat="1" ht="21.75" customHeight="1" x14ac:dyDescent="0.2">
      <c r="B129" s="184"/>
      <c r="C129" s="222" t="s">
        <v>113</v>
      </c>
      <c r="D129" s="222" t="s">
        <v>250</v>
      </c>
      <c r="E129" s="223" t="s">
        <v>262</v>
      </c>
      <c r="F129" s="224" t="s">
        <v>263</v>
      </c>
      <c r="G129" s="225" t="s">
        <v>259</v>
      </c>
      <c r="H129" s="226">
        <v>14</v>
      </c>
      <c r="I129" s="180">
        <v>0</v>
      </c>
      <c r="J129" s="228">
        <f>ROUND(I129*H129,2)</f>
        <v>0</v>
      </c>
      <c r="K129" s="141"/>
      <c r="L129" s="29"/>
      <c r="M129" s="142" t="s">
        <v>1</v>
      </c>
      <c r="N129" s="143" t="s">
        <v>43</v>
      </c>
      <c r="O129" s="144">
        <v>0.73399999999999999</v>
      </c>
      <c r="P129" s="144">
        <f>O129*H129</f>
        <v>10.276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253</v>
      </c>
      <c r="AT129" s="146" t="s">
        <v>250</v>
      </c>
      <c r="AU129" s="146" t="s">
        <v>88</v>
      </c>
      <c r="AY129" s="17" t="s">
        <v>248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7" t="s">
        <v>86</v>
      </c>
      <c r="BK129" s="147">
        <f>ROUND(I129*H129,2)</f>
        <v>0</v>
      </c>
      <c r="BL129" s="17" t="s">
        <v>253</v>
      </c>
      <c r="BM129" s="146" t="s">
        <v>264</v>
      </c>
    </row>
    <row r="130" spans="2:65" s="12" customFormat="1" x14ac:dyDescent="0.2">
      <c r="B130" s="229"/>
      <c r="C130" s="230"/>
      <c r="D130" s="231" t="s">
        <v>255</v>
      </c>
      <c r="E130" s="232" t="s">
        <v>1</v>
      </c>
      <c r="F130" s="233" t="s">
        <v>265</v>
      </c>
      <c r="G130" s="230"/>
      <c r="H130" s="234">
        <v>14</v>
      </c>
      <c r="I130" s="247"/>
      <c r="J130" s="230"/>
      <c r="L130" s="148"/>
      <c r="M130" s="150"/>
      <c r="T130" s="151"/>
      <c r="AT130" s="149" t="s">
        <v>255</v>
      </c>
      <c r="AU130" s="149" t="s">
        <v>88</v>
      </c>
      <c r="AV130" s="12" t="s">
        <v>88</v>
      </c>
      <c r="AW130" s="12" t="s">
        <v>34</v>
      </c>
      <c r="AX130" s="12" t="s">
        <v>86</v>
      </c>
      <c r="AY130" s="149" t="s">
        <v>248</v>
      </c>
    </row>
    <row r="131" spans="2:65" s="1" customFormat="1" ht="24.15" customHeight="1" x14ac:dyDescent="0.2">
      <c r="B131" s="184"/>
      <c r="C131" s="222" t="s">
        <v>253</v>
      </c>
      <c r="D131" s="222" t="s">
        <v>250</v>
      </c>
      <c r="E131" s="223" t="s">
        <v>266</v>
      </c>
      <c r="F131" s="224" t="s">
        <v>267</v>
      </c>
      <c r="G131" s="225" t="s">
        <v>193</v>
      </c>
      <c r="H131" s="226">
        <v>327</v>
      </c>
      <c r="I131" s="180">
        <v>0</v>
      </c>
      <c r="J131" s="228">
        <f>ROUND(I131*H131,2)</f>
        <v>0</v>
      </c>
      <c r="K131" s="141"/>
      <c r="L131" s="29"/>
      <c r="M131" s="142" t="s">
        <v>1</v>
      </c>
      <c r="N131" s="143" t="s">
        <v>43</v>
      </c>
      <c r="O131" s="144">
        <v>3.1E-2</v>
      </c>
      <c r="P131" s="144">
        <f>O131*H131</f>
        <v>10.137</v>
      </c>
      <c r="Q131" s="144">
        <v>0</v>
      </c>
      <c r="R131" s="144">
        <f>Q131*H131</f>
        <v>0</v>
      </c>
      <c r="S131" s="144">
        <v>0.26</v>
      </c>
      <c r="T131" s="145">
        <f>S131*H131</f>
        <v>85.02</v>
      </c>
      <c r="AR131" s="146" t="s">
        <v>253</v>
      </c>
      <c r="AT131" s="146" t="s">
        <v>250</v>
      </c>
      <c r="AU131" s="146" t="s">
        <v>88</v>
      </c>
      <c r="AY131" s="17" t="s">
        <v>248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7" t="s">
        <v>86</v>
      </c>
      <c r="BK131" s="147">
        <f>ROUND(I131*H131,2)</f>
        <v>0</v>
      </c>
      <c r="BL131" s="17" t="s">
        <v>253</v>
      </c>
      <c r="BM131" s="146" t="s">
        <v>268</v>
      </c>
    </row>
    <row r="132" spans="2:65" s="12" customFormat="1" x14ac:dyDescent="0.2">
      <c r="B132" s="229"/>
      <c r="C132" s="230"/>
      <c r="D132" s="231" t="s">
        <v>255</v>
      </c>
      <c r="E132" s="232" t="s">
        <v>1</v>
      </c>
      <c r="F132" s="233" t="s">
        <v>269</v>
      </c>
      <c r="G132" s="230"/>
      <c r="H132" s="234">
        <v>327</v>
      </c>
      <c r="I132" s="247"/>
      <c r="J132" s="230"/>
      <c r="L132" s="148"/>
      <c r="M132" s="150"/>
      <c r="T132" s="151"/>
      <c r="AT132" s="149" t="s">
        <v>255</v>
      </c>
      <c r="AU132" s="149" t="s">
        <v>88</v>
      </c>
      <c r="AV132" s="12" t="s">
        <v>88</v>
      </c>
      <c r="AW132" s="12" t="s">
        <v>34</v>
      </c>
      <c r="AX132" s="12" t="s">
        <v>86</v>
      </c>
      <c r="AY132" s="149" t="s">
        <v>248</v>
      </c>
    </row>
    <row r="133" spans="2:65" s="1" customFormat="1" ht="24.15" customHeight="1" x14ac:dyDescent="0.2">
      <c r="B133" s="184"/>
      <c r="C133" s="222" t="s">
        <v>270</v>
      </c>
      <c r="D133" s="222" t="s">
        <v>250</v>
      </c>
      <c r="E133" s="223" t="s">
        <v>271</v>
      </c>
      <c r="F133" s="224" t="s">
        <v>272</v>
      </c>
      <c r="G133" s="225" t="s">
        <v>193</v>
      </c>
      <c r="H133" s="226">
        <v>1190.5</v>
      </c>
      <c r="I133" s="180">
        <v>0</v>
      </c>
      <c r="J133" s="228">
        <f>ROUND(I133*H133,2)</f>
        <v>0</v>
      </c>
      <c r="K133" s="141"/>
      <c r="L133" s="29"/>
      <c r="M133" s="142" t="s">
        <v>1</v>
      </c>
      <c r="N133" s="143" t="s">
        <v>43</v>
      </c>
      <c r="O133" s="144">
        <v>7.2999999999999995E-2</v>
      </c>
      <c r="P133" s="144">
        <f>O133*H133</f>
        <v>86.906499999999994</v>
      </c>
      <c r="Q133" s="144">
        <v>0</v>
      </c>
      <c r="R133" s="144">
        <f>Q133*H133</f>
        <v>0</v>
      </c>
      <c r="S133" s="144">
        <v>0.28999999999999998</v>
      </c>
      <c r="T133" s="145">
        <f>S133*H133</f>
        <v>345.245</v>
      </c>
      <c r="AR133" s="146" t="s">
        <v>253</v>
      </c>
      <c r="AT133" s="146" t="s">
        <v>250</v>
      </c>
      <c r="AU133" s="146" t="s">
        <v>88</v>
      </c>
      <c r="AY133" s="17" t="s">
        <v>248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86</v>
      </c>
      <c r="BK133" s="147">
        <f>ROUND(I133*H133,2)</f>
        <v>0</v>
      </c>
      <c r="BL133" s="17" t="s">
        <v>253</v>
      </c>
      <c r="BM133" s="146" t="s">
        <v>273</v>
      </c>
    </row>
    <row r="134" spans="2:65" s="12" customFormat="1" x14ac:dyDescent="0.2">
      <c r="B134" s="229"/>
      <c r="C134" s="230"/>
      <c r="D134" s="231" t="s">
        <v>255</v>
      </c>
      <c r="E134" s="232" t="s">
        <v>1</v>
      </c>
      <c r="F134" s="233" t="s">
        <v>274</v>
      </c>
      <c r="G134" s="230"/>
      <c r="H134" s="234">
        <v>863.5</v>
      </c>
      <c r="I134" s="247"/>
      <c r="J134" s="230"/>
      <c r="L134" s="148"/>
      <c r="M134" s="150"/>
      <c r="T134" s="151"/>
      <c r="AT134" s="149" t="s">
        <v>255</v>
      </c>
      <c r="AU134" s="149" t="s">
        <v>88</v>
      </c>
      <c r="AV134" s="12" t="s">
        <v>88</v>
      </c>
      <c r="AW134" s="12" t="s">
        <v>34</v>
      </c>
      <c r="AX134" s="12" t="s">
        <v>78</v>
      </c>
      <c r="AY134" s="149" t="s">
        <v>248</v>
      </c>
    </row>
    <row r="135" spans="2:65" s="12" customFormat="1" x14ac:dyDescent="0.2">
      <c r="B135" s="229"/>
      <c r="C135" s="230"/>
      <c r="D135" s="231" t="s">
        <v>255</v>
      </c>
      <c r="E135" s="232" t="s">
        <v>1</v>
      </c>
      <c r="F135" s="233" t="s">
        <v>269</v>
      </c>
      <c r="G135" s="230"/>
      <c r="H135" s="234">
        <v>327</v>
      </c>
      <c r="I135" s="247"/>
      <c r="J135" s="230"/>
      <c r="L135" s="148"/>
      <c r="M135" s="150"/>
      <c r="T135" s="151"/>
      <c r="AT135" s="149" t="s">
        <v>255</v>
      </c>
      <c r="AU135" s="149" t="s">
        <v>88</v>
      </c>
      <c r="AV135" s="12" t="s">
        <v>88</v>
      </c>
      <c r="AW135" s="12" t="s">
        <v>34</v>
      </c>
      <c r="AX135" s="12" t="s">
        <v>78</v>
      </c>
      <c r="AY135" s="149" t="s">
        <v>248</v>
      </c>
    </row>
    <row r="136" spans="2:65" s="13" customFormat="1" x14ac:dyDescent="0.2">
      <c r="B136" s="235"/>
      <c r="C136" s="236"/>
      <c r="D136" s="231" t="s">
        <v>255</v>
      </c>
      <c r="E136" s="237" t="s">
        <v>1</v>
      </c>
      <c r="F136" s="238" t="s">
        <v>275</v>
      </c>
      <c r="G136" s="236"/>
      <c r="H136" s="239">
        <v>1190.5</v>
      </c>
      <c r="I136" s="248"/>
      <c r="J136" s="236"/>
      <c r="L136" s="152"/>
      <c r="M136" s="154"/>
      <c r="T136" s="155"/>
      <c r="AT136" s="153" t="s">
        <v>255</v>
      </c>
      <c r="AU136" s="153" t="s">
        <v>88</v>
      </c>
      <c r="AV136" s="13" t="s">
        <v>253</v>
      </c>
      <c r="AW136" s="13" t="s">
        <v>34</v>
      </c>
      <c r="AX136" s="13" t="s">
        <v>86</v>
      </c>
      <c r="AY136" s="153" t="s">
        <v>248</v>
      </c>
    </row>
    <row r="137" spans="2:65" s="1" customFormat="1" ht="24.15" customHeight="1" x14ac:dyDescent="0.2">
      <c r="B137" s="184"/>
      <c r="C137" s="222" t="s">
        <v>276</v>
      </c>
      <c r="D137" s="222" t="s">
        <v>250</v>
      </c>
      <c r="E137" s="223" t="s">
        <v>277</v>
      </c>
      <c r="F137" s="224" t="s">
        <v>278</v>
      </c>
      <c r="G137" s="225" t="s">
        <v>193</v>
      </c>
      <c r="H137" s="226">
        <v>863.5</v>
      </c>
      <c r="I137" s="180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0.13200000000000001</v>
      </c>
      <c r="P137" s="144">
        <f>O137*H137</f>
        <v>113.982</v>
      </c>
      <c r="Q137" s="144">
        <v>0</v>
      </c>
      <c r="R137" s="144">
        <f>Q137*H137</f>
        <v>0</v>
      </c>
      <c r="S137" s="144">
        <v>0.316</v>
      </c>
      <c r="T137" s="145">
        <f>S137*H137</f>
        <v>272.86599999999999</v>
      </c>
      <c r="AR137" s="146" t="s">
        <v>253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253</v>
      </c>
      <c r="BM137" s="146" t="s">
        <v>279</v>
      </c>
    </row>
    <row r="138" spans="2:65" s="12" customFormat="1" x14ac:dyDescent="0.2">
      <c r="B138" s="229"/>
      <c r="C138" s="230"/>
      <c r="D138" s="231" t="s">
        <v>255</v>
      </c>
      <c r="E138" s="232" t="s">
        <v>1</v>
      </c>
      <c r="F138" s="233" t="s">
        <v>274</v>
      </c>
      <c r="G138" s="230"/>
      <c r="H138" s="234">
        <v>863.5</v>
      </c>
      <c r="I138" s="247"/>
      <c r="J138" s="230"/>
      <c r="L138" s="148"/>
      <c r="M138" s="150"/>
      <c r="T138" s="151"/>
      <c r="AT138" s="149" t="s">
        <v>255</v>
      </c>
      <c r="AU138" s="149" t="s">
        <v>88</v>
      </c>
      <c r="AV138" s="12" t="s">
        <v>88</v>
      </c>
      <c r="AW138" s="12" t="s">
        <v>34</v>
      </c>
      <c r="AX138" s="12" t="s">
        <v>86</v>
      </c>
      <c r="AY138" s="149" t="s">
        <v>248</v>
      </c>
    </row>
    <row r="139" spans="2:65" s="1" customFormat="1" ht="16.5" customHeight="1" x14ac:dyDescent="0.2">
      <c r="B139" s="184"/>
      <c r="C139" s="222" t="s">
        <v>280</v>
      </c>
      <c r="D139" s="222" t="s">
        <v>250</v>
      </c>
      <c r="E139" s="223" t="s">
        <v>281</v>
      </c>
      <c r="F139" s="224" t="s">
        <v>282</v>
      </c>
      <c r="G139" s="225" t="s">
        <v>283</v>
      </c>
      <c r="H139" s="226">
        <v>320</v>
      </c>
      <c r="I139" s="180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0.27200000000000002</v>
      </c>
      <c r="P139" s="144">
        <f>O139*H139</f>
        <v>87.04</v>
      </c>
      <c r="Q139" s="144">
        <v>0</v>
      </c>
      <c r="R139" s="144">
        <f>Q139*H139</f>
        <v>0</v>
      </c>
      <c r="S139" s="144">
        <v>0.28999999999999998</v>
      </c>
      <c r="T139" s="145">
        <f>S139*H139</f>
        <v>92.8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284</v>
      </c>
    </row>
    <row r="140" spans="2:65" s="12" customFormat="1" x14ac:dyDescent="0.2">
      <c r="B140" s="229"/>
      <c r="C140" s="230"/>
      <c r="D140" s="231" t="s">
        <v>255</v>
      </c>
      <c r="E140" s="232" t="s">
        <v>1</v>
      </c>
      <c r="F140" s="233" t="s">
        <v>285</v>
      </c>
      <c r="G140" s="230"/>
      <c r="H140" s="234">
        <v>320</v>
      </c>
      <c r="I140" s="247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86</v>
      </c>
      <c r="AY140" s="149" t="s">
        <v>248</v>
      </c>
    </row>
    <row r="141" spans="2:65" s="1" customFormat="1" ht="16.5" customHeight="1" x14ac:dyDescent="0.2">
      <c r="B141" s="184"/>
      <c r="C141" s="222" t="s">
        <v>286</v>
      </c>
      <c r="D141" s="222" t="s">
        <v>250</v>
      </c>
      <c r="E141" s="223" t="s">
        <v>287</v>
      </c>
      <c r="F141" s="224" t="s">
        <v>288</v>
      </c>
      <c r="G141" s="225" t="s">
        <v>283</v>
      </c>
      <c r="H141" s="226">
        <v>155</v>
      </c>
      <c r="I141" s="180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9.5000000000000001E-2</v>
      </c>
      <c r="P141" s="144">
        <f>O141*H141</f>
        <v>14.725</v>
      </c>
      <c r="Q141" s="144">
        <v>0</v>
      </c>
      <c r="R141" s="144">
        <f>Q141*H141</f>
        <v>0</v>
      </c>
      <c r="S141" s="144">
        <v>0.04</v>
      </c>
      <c r="T141" s="145">
        <f>S141*H141</f>
        <v>6.2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289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290</v>
      </c>
      <c r="G142" s="230"/>
      <c r="H142" s="234">
        <v>155</v>
      </c>
      <c r="I142" s="247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" customFormat="1" ht="24.15" customHeight="1" x14ac:dyDescent="0.2">
      <c r="B143" s="184"/>
      <c r="C143" s="222" t="s">
        <v>291</v>
      </c>
      <c r="D143" s="222" t="s">
        <v>250</v>
      </c>
      <c r="E143" s="223" t="s">
        <v>292</v>
      </c>
      <c r="F143" s="224" t="s">
        <v>293</v>
      </c>
      <c r="G143" s="225" t="s">
        <v>193</v>
      </c>
      <c r="H143" s="226">
        <v>1600</v>
      </c>
      <c r="I143" s="180">
        <v>0</v>
      </c>
      <c r="J143" s="228">
        <f>ROUND(I143*H143,2)</f>
        <v>0</v>
      </c>
      <c r="K143" s="141"/>
      <c r="L143" s="29"/>
      <c r="M143" s="142" t="s">
        <v>1</v>
      </c>
      <c r="N143" s="143" t="s">
        <v>43</v>
      </c>
      <c r="O143" s="144">
        <v>1.4999999999999999E-2</v>
      </c>
      <c r="P143" s="144">
        <f>O143*H143</f>
        <v>24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253</v>
      </c>
      <c r="AT143" s="146" t="s">
        <v>250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294</v>
      </c>
    </row>
    <row r="144" spans="2:65" s="12" customFormat="1" x14ac:dyDescent="0.2">
      <c r="B144" s="229"/>
      <c r="C144" s="230"/>
      <c r="D144" s="231" t="s">
        <v>255</v>
      </c>
      <c r="E144" s="232" t="s">
        <v>1</v>
      </c>
      <c r="F144" s="233" t="s">
        <v>295</v>
      </c>
      <c r="G144" s="230"/>
      <c r="H144" s="234">
        <v>1600</v>
      </c>
      <c r="I144" s="247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86</v>
      </c>
      <c r="AY144" s="149" t="s">
        <v>248</v>
      </c>
    </row>
    <row r="145" spans="2:65" s="1" customFormat="1" ht="33" customHeight="1" x14ac:dyDescent="0.2">
      <c r="B145" s="184"/>
      <c r="C145" s="222" t="s">
        <v>139</v>
      </c>
      <c r="D145" s="222" t="s">
        <v>250</v>
      </c>
      <c r="E145" s="223" t="s">
        <v>296</v>
      </c>
      <c r="F145" s="224" t="s">
        <v>297</v>
      </c>
      <c r="G145" s="225" t="s">
        <v>298</v>
      </c>
      <c r="H145" s="226">
        <v>628.89599999999996</v>
      </c>
      <c r="I145" s="180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0.156</v>
      </c>
      <c r="P145" s="144">
        <f>O145*H145</f>
        <v>98.107775999999987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299</v>
      </c>
    </row>
    <row r="146" spans="2:65" s="12" customFormat="1" x14ac:dyDescent="0.2">
      <c r="B146" s="229"/>
      <c r="C146" s="230"/>
      <c r="D146" s="231" t="s">
        <v>255</v>
      </c>
      <c r="E146" s="232" t="s">
        <v>1</v>
      </c>
      <c r="F146" s="233" t="s">
        <v>300</v>
      </c>
      <c r="G146" s="230"/>
      <c r="H146" s="234">
        <v>151.19999999999999</v>
      </c>
      <c r="I146" s="247"/>
      <c r="J146" s="230"/>
      <c r="L146" s="148"/>
      <c r="M146" s="150"/>
      <c r="T146" s="151"/>
      <c r="AT146" s="149" t="s">
        <v>255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248</v>
      </c>
    </row>
    <row r="147" spans="2:65" s="12" customFormat="1" x14ac:dyDescent="0.2">
      <c r="B147" s="229"/>
      <c r="C147" s="230"/>
      <c r="D147" s="231" t="s">
        <v>255</v>
      </c>
      <c r="E147" s="232" t="s">
        <v>1</v>
      </c>
      <c r="F147" s="233" t="s">
        <v>301</v>
      </c>
      <c r="G147" s="230"/>
      <c r="H147" s="234">
        <v>148.68</v>
      </c>
      <c r="I147" s="247"/>
      <c r="J147" s="230"/>
      <c r="L147" s="148"/>
      <c r="M147" s="150"/>
      <c r="T147" s="151"/>
      <c r="AT147" s="149" t="s">
        <v>255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248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302</v>
      </c>
      <c r="G148" s="230"/>
      <c r="H148" s="234">
        <v>16.38</v>
      </c>
      <c r="I148" s="247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78</v>
      </c>
      <c r="AY148" s="149" t="s">
        <v>248</v>
      </c>
    </row>
    <row r="149" spans="2:65" s="12" customFormat="1" x14ac:dyDescent="0.2">
      <c r="B149" s="229"/>
      <c r="C149" s="230"/>
      <c r="D149" s="231" t="s">
        <v>255</v>
      </c>
      <c r="E149" s="232" t="s">
        <v>1</v>
      </c>
      <c r="F149" s="233" t="s">
        <v>303</v>
      </c>
      <c r="G149" s="230"/>
      <c r="H149" s="234">
        <v>15.12</v>
      </c>
      <c r="I149" s="247"/>
      <c r="J149" s="230"/>
      <c r="L149" s="148"/>
      <c r="M149" s="150"/>
      <c r="T149" s="151"/>
      <c r="AT149" s="149" t="s">
        <v>255</v>
      </c>
      <c r="AU149" s="149" t="s">
        <v>88</v>
      </c>
      <c r="AV149" s="12" t="s">
        <v>88</v>
      </c>
      <c r="AW149" s="12" t="s">
        <v>34</v>
      </c>
      <c r="AX149" s="12" t="s">
        <v>78</v>
      </c>
      <c r="AY149" s="149" t="s">
        <v>248</v>
      </c>
    </row>
    <row r="150" spans="2:65" s="12" customFormat="1" ht="20" x14ac:dyDescent="0.2">
      <c r="B150" s="229"/>
      <c r="C150" s="230"/>
      <c r="D150" s="231" t="s">
        <v>255</v>
      </c>
      <c r="E150" s="232" t="s">
        <v>1</v>
      </c>
      <c r="F150" s="233" t="s">
        <v>304</v>
      </c>
      <c r="G150" s="230"/>
      <c r="H150" s="234">
        <v>166.06800000000001</v>
      </c>
      <c r="I150" s="247"/>
      <c r="J150" s="230"/>
      <c r="L150" s="148"/>
      <c r="M150" s="150"/>
      <c r="T150" s="151"/>
      <c r="AT150" s="149" t="s">
        <v>255</v>
      </c>
      <c r="AU150" s="149" t="s">
        <v>88</v>
      </c>
      <c r="AV150" s="12" t="s">
        <v>88</v>
      </c>
      <c r="AW150" s="12" t="s">
        <v>34</v>
      </c>
      <c r="AX150" s="12" t="s">
        <v>78</v>
      </c>
      <c r="AY150" s="149" t="s">
        <v>248</v>
      </c>
    </row>
    <row r="151" spans="2:65" s="12" customFormat="1" ht="20" x14ac:dyDescent="0.2">
      <c r="B151" s="229"/>
      <c r="C151" s="230"/>
      <c r="D151" s="231" t="s">
        <v>255</v>
      </c>
      <c r="E151" s="232" t="s">
        <v>1</v>
      </c>
      <c r="F151" s="233" t="s">
        <v>305</v>
      </c>
      <c r="G151" s="230"/>
      <c r="H151" s="234">
        <v>56.448</v>
      </c>
      <c r="I151" s="247"/>
      <c r="J151" s="230"/>
      <c r="L151" s="148"/>
      <c r="M151" s="150"/>
      <c r="T151" s="151"/>
      <c r="AT151" s="149" t="s">
        <v>255</v>
      </c>
      <c r="AU151" s="149" t="s">
        <v>88</v>
      </c>
      <c r="AV151" s="12" t="s">
        <v>88</v>
      </c>
      <c r="AW151" s="12" t="s">
        <v>34</v>
      </c>
      <c r="AX151" s="12" t="s">
        <v>78</v>
      </c>
      <c r="AY151" s="149" t="s">
        <v>248</v>
      </c>
    </row>
    <row r="152" spans="2:65" s="12" customFormat="1" x14ac:dyDescent="0.2">
      <c r="B152" s="229"/>
      <c r="C152" s="230"/>
      <c r="D152" s="231" t="s">
        <v>255</v>
      </c>
      <c r="E152" s="232" t="s">
        <v>1</v>
      </c>
      <c r="F152" s="233" t="s">
        <v>306</v>
      </c>
      <c r="G152" s="230"/>
      <c r="H152" s="234">
        <v>75</v>
      </c>
      <c r="I152" s="247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34</v>
      </c>
      <c r="AX152" s="12" t="s">
        <v>78</v>
      </c>
      <c r="AY152" s="149" t="s">
        <v>248</v>
      </c>
    </row>
    <row r="153" spans="2:65" s="13" customFormat="1" x14ac:dyDescent="0.2">
      <c r="B153" s="235"/>
      <c r="C153" s="236"/>
      <c r="D153" s="231" t="s">
        <v>255</v>
      </c>
      <c r="E153" s="237" t="s">
        <v>1</v>
      </c>
      <c r="F153" s="238" t="s">
        <v>275</v>
      </c>
      <c r="G153" s="236"/>
      <c r="H153" s="239">
        <v>628.89599999999996</v>
      </c>
      <c r="I153" s="248"/>
      <c r="J153" s="236"/>
      <c r="L153" s="152"/>
      <c r="M153" s="154"/>
      <c r="T153" s="155"/>
      <c r="AT153" s="153" t="s">
        <v>255</v>
      </c>
      <c r="AU153" s="153" t="s">
        <v>88</v>
      </c>
      <c r="AV153" s="13" t="s">
        <v>253</v>
      </c>
      <c r="AW153" s="13" t="s">
        <v>34</v>
      </c>
      <c r="AX153" s="13" t="s">
        <v>86</v>
      </c>
      <c r="AY153" s="153" t="s">
        <v>248</v>
      </c>
    </row>
    <row r="154" spans="2:65" s="1" customFormat="1" ht="24.15" customHeight="1" x14ac:dyDescent="0.2">
      <c r="B154" s="184"/>
      <c r="C154" s="222" t="s">
        <v>142</v>
      </c>
      <c r="D154" s="222" t="s">
        <v>250</v>
      </c>
      <c r="E154" s="223" t="s">
        <v>307</v>
      </c>
      <c r="F154" s="224" t="s">
        <v>308</v>
      </c>
      <c r="G154" s="225" t="s">
        <v>283</v>
      </c>
      <c r="H154" s="226">
        <v>19.7</v>
      </c>
      <c r="I154" s="180">
        <v>0</v>
      </c>
      <c r="J154" s="228">
        <f>ROUND(I154*H154,2)</f>
        <v>0</v>
      </c>
      <c r="K154" s="141"/>
      <c r="L154" s="29"/>
      <c r="M154" s="142" t="s">
        <v>1</v>
      </c>
      <c r="N154" s="143" t="s">
        <v>43</v>
      </c>
      <c r="O154" s="144">
        <v>1.224</v>
      </c>
      <c r="P154" s="144">
        <f>O154*H154</f>
        <v>24.1128</v>
      </c>
      <c r="Q154" s="144">
        <v>2.5020099999999998</v>
      </c>
      <c r="R154" s="144">
        <f>Q154*H154</f>
        <v>49.289596999999993</v>
      </c>
      <c r="S154" s="144">
        <v>0</v>
      </c>
      <c r="T154" s="145">
        <f>S154*H154</f>
        <v>0</v>
      </c>
      <c r="AR154" s="146" t="s">
        <v>253</v>
      </c>
      <c r="AT154" s="146" t="s">
        <v>250</v>
      </c>
      <c r="AU154" s="146" t="s">
        <v>88</v>
      </c>
      <c r="AY154" s="17" t="s">
        <v>248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86</v>
      </c>
      <c r="BK154" s="147">
        <f>ROUND(I154*H154,2)</f>
        <v>0</v>
      </c>
      <c r="BL154" s="17" t="s">
        <v>253</v>
      </c>
      <c r="BM154" s="146" t="s">
        <v>309</v>
      </c>
    </row>
    <row r="155" spans="2:65" s="12" customFormat="1" x14ac:dyDescent="0.2">
      <c r="B155" s="229"/>
      <c r="C155" s="230"/>
      <c r="D155" s="231" t="s">
        <v>255</v>
      </c>
      <c r="E155" s="232" t="s">
        <v>1</v>
      </c>
      <c r="F155" s="233" t="s">
        <v>310</v>
      </c>
      <c r="G155" s="230"/>
      <c r="H155" s="234">
        <v>19.7</v>
      </c>
      <c r="I155" s="247"/>
      <c r="J155" s="230"/>
      <c r="L155" s="148"/>
      <c r="M155" s="150"/>
      <c r="T155" s="151"/>
      <c r="AT155" s="149" t="s">
        <v>255</v>
      </c>
      <c r="AU155" s="149" t="s">
        <v>88</v>
      </c>
      <c r="AV155" s="12" t="s">
        <v>88</v>
      </c>
      <c r="AW155" s="12" t="s">
        <v>34</v>
      </c>
      <c r="AX155" s="12" t="s">
        <v>86</v>
      </c>
      <c r="AY155" s="149" t="s">
        <v>248</v>
      </c>
    </row>
    <row r="156" spans="2:65" s="1" customFormat="1" ht="38" customHeight="1" x14ac:dyDescent="0.2">
      <c r="B156" s="184"/>
      <c r="C156" s="222" t="s">
        <v>311</v>
      </c>
      <c r="D156" s="222" t="s">
        <v>250</v>
      </c>
      <c r="E156" s="223" t="s">
        <v>312</v>
      </c>
      <c r="F156" s="224" t="s">
        <v>313</v>
      </c>
      <c r="G156" s="225" t="s">
        <v>298</v>
      </c>
      <c r="H156" s="226">
        <v>948.89599999999996</v>
      </c>
      <c r="I156" s="180">
        <v>0</v>
      </c>
      <c r="J156" s="228">
        <f>ROUND(I156*H156,2)</f>
        <v>0</v>
      </c>
      <c r="K156" s="141"/>
      <c r="L156" s="29"/>
      <c r="M156" s="142" t="s">
        <v>1</v>
      </c>
      <c r="N156" s="143" t="s">
        <v>43</v>
      </c>
      <c r="O156" s="144">
        <v>0.05</v>
      </c>
      <c r="P156" s="144">
        <f>O156*H156</f>
        <v>47.444800000000001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253</v>
      </c>
      <c r="AT156" s="146" t="s">
        <v>250</v>
      </c>
      <c r="AU156" s="146" t="s">
        <v>88</v>
      </c>
      <c r="AY156" s="17" t="s">
        <v>248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86</v>
      </c>
      <c r="BK156" s="147">
        <f>ROUND(I156*H156,2)</f>
        <v>0</v>
      </c>
      <c r="BL156" s="17" t="s">
        <v>253</v>
      </c>
      <c r="BM156" s="146" t="s">
        <v>314</v>
      </c>
    </row>
    <row r="157" spans="2:65" s="12" customFormat="1" x14ac:dyDescent="0.2">
      <c r="B157" s="229"/>
      <c r="C157" s="230"/>
      <c r="D157" s="231" t="s">
        <v>255</v>
      </c>
      <c r="E157" s="232" t="s">
        <v>1</v>
      </c>
      <c r="F157" s="233" t="s">
        <v>315</v>
      </c>
      <c r="G157" s="230"/>
      <c r="H157" s="234">
        <v>948.89599999999996</v>
      </c>
      <c r="I157" s="247"/>
      <c r="J157" s="230"/>
      <c r="L157" s="148"/>
      <c r="M157" s="150"/>
      <c r="T157" s="151"/>
      <c r="AT157" s="149" t="s">
        <v>255</v>
      </c>
      <c r="AU157" s="149" t="s">
        <v>88</v>
      </c>
      <c r="AV157" s="12" t="s">
        <v>88</v>
      </c>
      <c r="AW157" s="12" t="s">
        <v>34</v>
      </c>
      <c r="AX157" s="12" t="s">
        <v>86</v>
      </c>
      <c r="AY157" s="149" t="s">
        <v>248</v>
      </c>
    </row>
    <row r="158" spans="2:65" s="1" customFormat="1" ht="16.5" customHeight="1" x14ac:dyDescent="0.2">
      <c r="B158" s="184"/>
      <c r="C158" s="222" t="s">
        <v>316</v>
      </c>
      <c r="D158" s="222" t="s">
        <v>250</v>
      </c>
      <c r="E158" s="223" t="s">
        <v>317</v>
      </c>
      <c r="F158" s="224" t="s">
        <v>318</v>
      </c>
      <c r="G158" s="225" t="s">
        <v>298</v>
      </c>
      <c r="H158" s="226">
        <v>948.89599999999996</v>
      </c>
      <c r="I158" s="180">
        <v>0</v>
      </c>
      <c r="J158" s="228">
        <f>ROUND(I158*H158,2)</f>
        <v>0</v>
      </c>
      <c r="K158" s="141"/>
      <c r="L158" s="29"/>
      <c r="M158" s="142" t="s">
        <v>1</v>
      </c>
      <c r="N158" s="143" t="s">
        <v>43</v>
      </c>
      <c r="O158" s="144">
        <v>8.9999999999999993E-3</v>
      </c>
      <c r="P158" s="144">
        <f>O158*H158</f>
        <v>8.5400639999999992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253</v>
      </c>
      <c r="AT158" s="146" t="s">
        <v>250</v>
      </c>
      <c r="AU158" s="146" t="s">
        <v>88</v>
      </c>
      <c r="AY158" s="17" t="s">
        <v>248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86</v>
      </c>
      <c r="BK158" s="147">
        <f>ROUND(I158*H158,2)</f>
        <v>0</v>
      </c>
      <c r="BL158" s="17" t="s">
        <v>253</v>
      </c>
      <c r="BM158" s="146" t="s">
        <v>319</v>
      </c>
    </row>
    <row r="159" spans="2:65" s="1" customFormat="1" ht="24.15" customHeight="1" x14ac:dyDescent="0.2">
      <c r="B159" s="184"/>
      <c r="C159" s="222" t="s">
        <v>320</v>
      </c>
      <c r="D159" s="222" t="s">
        <v>250</v>
      </c>
      <c r="E159" s="223" t="s">
        <v>321</v>
      </c>
      <c r="F159" s="224" t="s">
        <v>322</v>
      </c>
      <c r="G159" s="225" t="s">
        <v>298</v>
      </c>
      <c r="H159" s="226">
        <v>199.87200000000001</v>
      </c>
      <c r="I159" s="180">
        <v>0</v>
      </c>
      <c r="J159" s="228">
        <f>ROUND(I159*H159,2)</f>
        <v>0</v>
      </c>
      <c r="K159" s="141"/>
      <c r="L159" s="29"/>
      <c r="M159" s="142" t="s">
        <v>1</v>
      </c>
      <c r="N159" s="143" t="s">
        <v>43</v>
      </c>
      <c r="O159" s="144">
        <v>7.1999999999999995E-2</v>
      </c>
      <c r="P159" s="144">
        <f>O159*H159</f>
        <v>14.390784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253</v>
      </c>
      <c r="AT159" s="146" t="s">
        <v>250</v>
      </c>
      <c r="AU159" s="146" t="s">
        <v>88</v>
      </c>
      <c r="AY159" s="17" t="s">
        <v>248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86</v>
      </c>
      <c r="BK159" s="147">
        <f>ROUND(I159*H159,2)</f>
        <v>0</v>
      </c>
      <c r="BL159" s="17" t="s">
        <v>253</v>
      </c>
      <c r="BM159" s="146" t="s">
        <v>323</v>
      </c>
    </row>
    <row r="160" spans="2:65" s="12" customFormat="1" x14ac:dyDescent="0.2">
      <c r="B160" s="229"/>
      <c r="C160" s="230"/>
      <c r="D160" s="231" t="s">
        <v>255</v>
      </c>
      <c r="E160" s="232" t="s">
        <v>1</v>
      </c>
      <c r="F160" s="233" t="s">
        <v>324</v>
      </c>
      <c r="G160" s="230"/>
      <c r="H160" s="234">
        <v>199.87200000000001</v>
      </c>
      <c r="I160" s="247"/>
      <c r="J160" s="230"/>
      <c r="L160" s="148"/>
      <c r="M160" s="150"/>
      <c r="T160" s="151"/>
      <c r="AT160" s="149" t="s">
        <v>255</v>
      </c>
      <c r="AU160" s="149" t="s">
        <v>88</v>
      </c>
      <c r="AV160" s="12" t="s">
        <v>88</v>
      </c>
      <c r="AW160" s="12" t="s">
        <v>34</v>
      </c>
      <c r="AX160" s="12" t="s">
        <v>86</v>
      </c>
      <c r="AY160" s="149" t="s">
        <v>248</v>
      </c>
    </row>
    <row r="161" spans="2:65" s="1" customFormat="1" ht="24.15" customHeight="1" x14ac:dyDescent="0.2">
      <c r="B161" s="184"/>
      <c r="C161" s="222" t="s">
        <v>8</v>
      </c>
      <c r="D161" s="222" t="s">
        <v>250</v>
      </c>
      <c r="E161" s="223" t="s">
        <v>325</v>
      </c>
      <c r="F161" s="224" t="s">
        <v>326</v>
      </c>
      <c r="G161" s="225" t="s">
        <v>298</v>
      </c>
      <c r="H161" s="226">
        <v>975.55</v>
      </c>
      <c r="I161" s="180">
        <v>0</v>
      </c>
      <c r="J161" s="228">
        <f>ROUND(I161*H161,2)</f>
        <v>0</v>
      </c>
      <c r="K161" s="141"/>
      <c r="L161" s="29"/>
      <c r="M161" s="142" t="s">
        <v>1</v>
      </c>
      <c r="N161" s="143" t="s">
        <v>43</v>
      </c>
      <c r="O161" s="144">
        <v>0.128</v>
      </c>
      <c r="P161" s="144">
        <f>O161*H161</f>
        <v>124.8704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253</v>
      </c>
      <c r="AT161" s="146" t="s">
        <v>250</v>
      </c>
      <c r="AU161" s="146" t="s">
        <v>88</v>
      </c>
      <c r="AY161" s="17" t="s">
        <v>248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86</v>
      </c>
      <c r="BK161" s="147">
        <f>ROUND(I161*H161,2)</f>
        <v>0</v>
      </c>
      <c r="BL161" s="17" t="s">
        <v>253</v>
      </c>
      <c r="BM161" s="146" t="s">
        <v>327</v>
      </c>
    </row>
    <row r="162" spans="2:65" s="12" customFormat="1" x14ac:dyDescent="0.2">
      <c r="B162" s="229"/>
      <c r="C162" s="230"/>
      <c r="D162" s="231" t="s">
        <v>255</v>
      </c>
      <c r="E162" s="232" t="s">
        <v>1</v>
      </c>
      <c r="F162" s="233" t="s">
        <v>328</v>
      </c>
      <c r="G162" s="230"/>
      <c r="H162" s="234">
        <v>775.678</v>
      </c>
      <c r="I162" s="247"/>
      <c r="J162" s="230"/>
      <c r="L162" s="148"/>
      <c r="M162" s="150"/>
      <c r="T162" s="151"/>
      <c r="AT162" s="149" t="s">
        <v>255</v>
      </c>
      <c r="AU162" s="149" t="s">
        <v>88</v>
      </c>
      <c r="AV162" s="12" t="s">
        <v>88</v>
      </c>
      <c r="AW162" s="12" t="s">
        <v>34</v>
      </c>
      <c r="AX162" s="12" t="s">
        <v>78</v>
      </c>
      <c r="AY162" s="149" t="s">
        <v>248</v>
      </c>
    </row>
    <row r="163" spans="2:65" s="12" customFormat="1" x14ac:dyDescent="0.2">
      <c r="B163" s="229"/>
      <c r="C163" s="230"/>
      <c r="D163" s="231" t="s">
        <v>255</v>
      </c>
      <c r="E163" s="232" t="s">
        <v>1</v>
      </c>
      <c r="F163" s="233" t="s">
        <v>329</v>
      </c>
      <c r="G163" s="230"/>
      <c r="H163" s="234">
        <v>199.87200000000001</v>
      </c>
      <c r="I163" s="247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248</v>
      </c>
    </row>
    <row r="164" spans="2:65" s="13" customFormat="1" x14ac:dyDescent="0.2">
      <c r="B164" s="235"/>
      <c r="C164" s="236"/>
      <c r="D164" s="231" t="s">
        <v>255</v>
      </c>
      <c r="E164" s="237" t="s">
        <v>1</v>
      </c>
      <c r="F164" s="238" t="s">
        <v>275</v>
      </c>
      <c r="G164" s="236"/>
      <c r="H164" s="239">
        <v>975.55</v>
      </c>
      <c r="I164" s="248"/>
      <c r="J164" s="236"/>
      <c r="L164" s="152"/>
      <c r="M164" s="154"/>
      <c r="T164" s="155"/>
      <c r="AT164" s="153" t="s">
        <v>255</v>
      </c>
      <c r="AU164" s="153" t="s">
        <v>88</v>
      </c>
      <c r="AV164" s="13" t="s">
        <v>253</v>
      </c>
      <c r="AW164" s="13" t="s">
        <v>34</v>
      </c>
      <c r="AX164" s="13" t="s">
        <v>86</v>
      </c>
      <c r="AY164" s="153" t="s">
        <v>248</v>
      </c>
    </row>
    <row r="165" spans="2:65" s="1" customFormat="1" ht="38" customHeight="1" x14ac:dyDescent="0.2">
      <c r="B165" s="184"/>
      <c r="C165" s="222" t="s">
        <v>330</v>
      </c>
      <c r="D165" s="222" t="s">
        <v>250</v>
      </c>
      <c r="E165" s="223" t="s">
        <v>331</v>
      </c>
      <c r="F165" s="224" t="s">
        <v>332</v>
      </c>
      <c r="G165" s="225" t="s">
        <v>298</v>
      </c>
      <c r="H165" s="226">
        <v>199.87200000000001</v>
      </c>
      <c r="I165" s="180">
        <v>0</v>
      </c>
      <c r="J165" s="228">
        <f>ROUND(I165*H165,2)</f>
        <v>0</v>
      </c>
      <c r="K165" s="141"/>
      <c r="L165" s="29"/>
      <c r="M165" s="142" t="s">
        <v>1</v>
      </c>
      <c r="N165" s="143" t="s">
        <v>43</v>
      </c>
      <c r="O165" s="144">
        <v>8.6999999999999994E-2</v>
      </c>
      <c r="P165" s="144">
        <f>O165*H165</f>
        <v>17.388864000000002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253</v>
      </c>
      <c r="AT165" s="146" t="s">
        <v>250</v>
      </c>
      <c r="AU165" s="146" t="s">
        <v>88</v>
      </c>
      <c r="AY165" s="17" t="s">
        <v>248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86</v>
      </c>
      <c r="BK165" s="147">
        <f>ROUND(I165*H165,2)</f>
        <v>0</v>
      </c>
      <c r="BL165" s="17" t="s">
        <v>253</v>
      </c>
      <c r="BM165" s="146" t="s">
        <v>333</v>
      </c>
    </row>
    <row r="166" spans="2:65" s="1" customFormat="1" ht="38" customHeight="1" x14ac:dyDescent="0.2">
      <c r="B166" s="184"/>
      <c r="C166" s="222" t="s">
        <v>334</v>
      </c>
      <c r="D166" s="222" t="s">
        <v>250</v>
      </c>
      <c r="E166" s="223" t="s">
        <v>335</v>
      </c>
      <c r="F166" s="224" t="s">
        <v>336</v>
      </c>
      <c r="G166" s="225" t="s">
        <v>298</v>
      </c>
      <c r="H166" s="226">
        <v>1199.232</v>
      </c>
      <c r="I166" s="180">
        <v>0</v>
      </c>
      <c r="J166" s="228">
        <f>ROUND(I166*H166,2)</f>
        <v>0</v>
      </c>
      <c r="K166" s="141"/>
      <c r="L166" s="29"/>
      <c r="M166" s="142" t="s">
        <v>1</v>
      </c>
      <c r="N166" s="143" t="s">
        <v>43</v>
      </c>
      <c r="O166" s="144">
        <v>5.0000000000000001E-3</v>
      </c>
      <c r="P166" s="144">
        <f>O166*H166</f>
        <v>5.9961599999999997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253</v>
      </c>
      <c r="AT166" s="146" t="s">
        <v>250</v>
      </c>
      <c r="AU166" s="146" t="s">
        <v>88</v>
      </c>
      <c r="AY166" s="17" t="s">
        <v>248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86</v>
      </c>
      <c r="BK166" s="147">
        <f>ROUND(I166*H166,2)</f>
        <v>0</v>
      </c>
      <c r="BL166" s="17" t="s">
        <v>253</v>
      </c>
      <c r="BM166" s="146" t="s">
        <v>337</v>
      </c>
    </row>
    <row r="167" spans="2:65" s="12" customFormat="1" x14ac:dyDescent="0.2">
      <c r="B167" s="229"/>
      <c r="C167" s="230"/>
      <c r="D167" s="231" t="s">
        <v>255</v>
      </c>
      <c r="E167" s="232" t="s">
        <v>1</v>
      </c>
      <c r="F167" s="233" t="s">
        <v>338</v>
      </c>
      <c r="G167" s="230"/>
      <c r="H167" s="234">
        <v>199.87200000000001</v>
      </c>
      <c r="I167" s="247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34</v>
      </c>
      <c r="AX167" s="12" t="s">
        <v>86</v>
      </c>
      <c r="AY167" s="149" t="s">
        <v>248</v>
      </c>
    </row>
    <row r="168" spans="2:65" s="12" customFormat="1" x14ac:dyDescent="0.2">
      <c r="B168" s="229"/>
      <c r="C168" s="230"/>
      <c r="D168" s="231" t="s">
        <v>255</v>
      </c>
      <c r="E168" s="230"/>
      <c r="F168" s="233" t="s">
        <v>339</v>
      </c>
      <c r="G168" s="230"/>
      <c r="H168" s="234">
        <v>1199.232</v>
      </c>
      <c r="I168" s="247"/>
      <c r="J168" s="230"/>
      <c r="L168" s="148"/>
      <c r="M168" s="150"/>
      <c r="T168" s="151"/>
      <c r="AT168" s="149" t="s">
        <v>255</v>
      </c>
      <c r="AU168" s="149" t="s">
        <v>88</v>
      </c>
      <c r="AV168" s="12" t="s">
        <v>88</v>
      </c>
      <c r="AW168" s="12" t="s">
        <v>3</v>
      </c>
      <c r="AX168" s="12" t="s">
        <v>86</v>
      </c>
      <c r="AY168" s="149" t="s">
        <v>248</v>
      </c>
    </row>
    <row r="169" spans="2:65" s="1" customFormat="1" ht="24.15" customHeight="1" x14ac:dyDescent="0.2">
      <c r="B169" s="184"/>
      <c r="C169" s="222" t="s">
        <v>340</v>
      </c>
      <c r="D169" s="222" t="s">
        <v>250</v>
      </c>
      <c r="E169" s="223" t="s">
        <v>341</v>
      </c>
      <c r="F169" s="224" t="s">
        <v>342</v>
      </c>
      <c r="G169" s="225" t="s">
        <v>343</v>
      </c>
      <c r="H169" s="226">
        <v>319.79500000000002</v>
      </c>
      <c r="I169" s="180">
        <v>0</v>
      </c>
      <c r="J169" s="228">
        <f>ROUND(I169*H169,2)</f>
        <v>0</v>
      </c>
      <c r="K169" s="141"/>
      <c r="L169" s="29"/>
      <c r="M169" s="142" t="s">
        <v>1</v>
      </c>
      <c r="N169" s="143" t="s">
        <v>43</v>
      </c>
      <c r="O169" s="144">
        <v>0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253</v>
      </c>
      <c r="AT169" s="146" t="s">
        <v>250</v>
      </c>
      <c r="AU169" s="146" t="s">
        <v>88</v>
      </c>
      <c r="AY169" s="17" t="s">
        <v>248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86</v>
      </c>
      <c r="BK169" s="147">
        <f>ROUND(I169*H169,2)</f>
        <v>0</v>
      </c>
      <c r="BL169" s="17" t="s">
        <v>253</v>
      </c>
      <c r="BM169" s="146" t="s">
        <v>344</v>
      </c>
    </row>
    <row r="170" spans="2:65" s="12" customFormat="1" x14ac:dyDescent="0.2">
      <c r="B170" s="229"/>
      <c r="C170" s="230"/>
      <c r="D170" s="231" t="s">
        <v>255</v>
      </c>
      <c r="E170" s="232" t="s">
        <v>1</v>
      </c>
      <c r="F170" s="233" t="s">
        <v>338</v>
      </c>
      <c r="G170" s="230"/>
      <c r="H170" s="234">
        <v>199.87200000000001</v>
      </c>
      <c r="I170" s="247"/>
      <c r="J170" s="230"/>
      <c r="L170" s="148"/>
      <c r="M170" s="150"/>
      <c r="T170" s="151"/>
      <c r="AT170" s="149" t="s">
        <v>255</v>
      </c>
      <c r="AU170" s="149" t="s">
        <v>88</v>
      </c>
      <c r="AV170" s="12" t="s">
        <v>88</v>
      </c>
      <c r="AW170" s="12" t="s">
        <v>34</v>
      </c>
      <c r="AX170" s="12" t="s">
        <v>86</v>
      </c>
      <c r="AY170" s="149" t="s">
        <v>248</v>
      </c>
    </row>
    <row r="171" spans="2:65" s="12" customFormat="1" x14ac:dyDescent="0.2">
      <c r="B171" s="229"/>
      <c r="C171" s="230"/>
      <c r="D171" s="231" t="s">
        <v>255</v>
      </c>
      <c r="E171" s="230"/>
      <c r="F171" s="233" t="s">
        <v>345</v>
      </c>
      <c r="G171" s="230"/>
      <c r="H171" s="234">
        <v>319.79500000000002</v>
      </c>
      <c r="I171" s="247"/>
      <c r="J171" s="230"/>
      <c r="L171" s="148"/>
      <c r="M171" s="150"/>
      <c r="T171" s="151"/>
      <c r="AT171" s="149" t="s">
        <v>255</v>
      </c>
      <c r="AU171" s="149" t="s">
        <v>88</v>
      </c>
      <c r="AV171" s="12" t="s">
        <v>88</v>
      </c>
      <c r="AW171" s="12" t="s">
        <v>3</v>
      </c>
      <c r="AX171" s="12" t="s">
        <v>86</v>
      </c>
      <c r="AY171" s="149" t="s">
        <v>248</v>
      </c>
    </row>
    <row r="172" spans="2:65" s="1" customFormat="1" ht="33" customHeight="1" x14ac:dyDescent="0.2">
      <c r="B172" s="184"/>
      <c r="C172" s="222" t="s">
        <v>346</v>
      </c>
      <c r="D172" s="222" t="s">
        <v>250</v>
      </c>
      <c r="E172" s="223" t="s">
        <v>347</v>
      </c>
      <c r="F172" s="224" t="s">
        <v>348</v>
      </c>
      <c r="G172" s="225" t="s">
        <v>283</v>
      </c>
      <c r="H172" s="226">
        <v>18</v>
      </c>
      <c r="I172" s="180">
        <v>0</v>
      </c>
      <c r="J172" s="228">
        <f>ROUND(I172*H172,2)</f>
        <v>0</v>
      </c>
      <c r="K172" s="141"/>
      <c r="L172" s="29"/>
      <c r="M172" s="142" t="s">
        <v>1</v>
      </c>
      <c r="N172" s="143" t="s">
        <v>43</v>
      </c>
      <c r="O172" s="144">
        <v>0.58199999999999996</v>
      </c>
      <c r="P172" s="144">
        <f>O172*H172</f>
        <v>10.475999999999999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AR172" s="146" t="s">
        <v>253</v>
      </c>
      <c r="AT172" s="146" t="s">
        <v>250</v>
      </c>
      <c r="AU172" s="146" t="s">
        <v>88</v>
      </c>
      <c r="AY172" s="17" t="s">
        <v>248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86</v>
      </c>
      <c r="BK172" s="147">
        <f>ROUND(I172*H172,2)</f>
        <v>0</v>
      </c>
      <c r="BL172" s="17" t="s">
        <v>253</v>
      </c>
      <c r="BM172" s="146" t="s">
        <v>349</v>
      </c>
    </row>
    <row r="173" spans="2:65" s="1" customFormat="1" ht="24.15" customHeight="1" x14ac:dyDescent="0.2">
      <c r="B173" s="184"/>
      <c r="C173" s="240" t="s">
        <v>350</v>
      </c>
      <c r="D173" s="240" t="s">
        <v>351</v>
      </c>
      <c r="E173" s="241" t="s">
        <v>352</v>
      </c>
      <c r="F173" s="242" t="s">
        <v>353</v>
      </c>
      <c r="G173" s="243" t="s">
        <v>193</v>
      </c>
      <c r="H173" s="244">
        <v>36</v>
      </c>
      <c r="I173" s="181">
        <v>0</v>
      </c>
      <c r="J173" s="246">
        <f>ROUND(I173*H173,2)</f>
        <v>0</v>
      </c>
      <c r="K173" s="156"/>
      <c r="L173" s="157"/>
      <c r="M173" s="158" t="s">
        <v>1</v>
      </c>
      <c r="N173" s="159" t="s">
        <v>43</v>
      </c>
      <c r="O173" s="144">
        <v>0</v>
      </c>
      <c r="P173" s="144">
        <f>O173*H173</f>
        <v>0</v>
      </c>
      <c r="Q173" s="144">
        <v>1E-3</v>
      </c>
      <c r="R173" s="144">
        <f>Q173*H173</f>
        <v>3.6000000000000004E-2</v>
      </c>
      <c r="S173" s="144">
        <v>0</v>
      </c>
      <c r="T173" s="145">
        <f>S173*H173</f>
        <v>0</v>
      </c>
      <c r="AR173" s="146" t="s">
        <v>286</v>
      </c>
      <c r="AT173" s="146" t="s">
        <v>351</v>
      </c>
      <c r="AU173" s="146" t="s">
        <v>88</v>
      </c>
      <c r="AY173" s="17" t="s">
        <v>248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86</v>
      </c>
      <c r="BK173" s="147">
        <f>ROUND(I173*H173,2)</f>
        <v>0</v>
      </c>
      <c r="BL173" s="17" t="s">
        <v>253</v>
      </c>
      <c r="BM173" s="146" t="s">
        <v>354</v>
      </c>
    </row>
    <row r="174" spans="2:65" s="12" customFormat="1" x14ac:dyDescent="0.2">
      <c r="B174" s="229"/>
      <c r="C174" s="230"/>
      <c r="D174" s="231" t="s">
        <v>255</v>
      </c>
      <c r="E174" s="230"/>
      <c r="F174" s="233" t="s">
        <v>355</v>
      </c>
      <c r="G174" s="230"/>
      <c r="H174" s="234">
        <v>36</v>
      </c>
      <c r="I174" s="247"/>
      <c r="J174" s="230"/>
      <c r="L174" s="148"/>
      <c r="M174" s="150"/>
      <c r="T174" s="151"/>
      <c r="AT174" s="149" t="s">
        <v>255</v>
      </c>
      <c r="AU174" s="149" t="s">
        <v>88</v>
      </c>
      <c r="AV174" s="12" t="s">
        <v>88</v>
      </c>
      <c r="AW174" s="12" t="s">
        <v>3</v>
      </c>
      <c r="AX174" s="12" t="s">
        <v>86</v>
      </c>
      <c r="AY174" s="149" t="s">
        <v>248</v>
      </c>
    </row>
    <row r="175" spans="2:65" s="1" customFormat="1" ht="38" customHeight="1" x14ac:dyDescent="0.2">
      <c r="B175" s="184"/>
      <c r="C175" s="222" t="s">
        <v>7</v>
      </c>
      <c r="D175" s="222" t="s">
        <v>250</v>
      </c>
      <c r="E175" s="223" t="s">
        <v>356</v>
      </c>
      <c r="F175" s="224" t="s">
        <v>357</v>
      </c>
      <c r="G175" s="225" t="s">
        <v>259</v>
      </c>
      <c r="H175" s="226">
        <v>2</v>
      </c>
      <c r="I175" s="180">
        <v>0</v>
      </c>
      <c r="J175" s="228">
        <f>ROUND(I175*H175,2)</f>
        <v>0</v>
      </c>
      <c r="K175" s="141"/>
      <c r="L175" s="29"/>
      <c r="M175" s="142" t="s">
        <v>1</v>
      </c>
      <c r="N175" s="143" t="s">
        <v>43</v>
      </c>
      <c r="O175" s="144">
        <v>21.003</v>
      </c>
      <c r="P175" s="144">
        <f>O175*H175</f>
        <v>42.006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AR175" s="146" t="s">
        <v>253</v>
      </c>
      <c r="AT175" s="146" t="s">
        <v>250</v>
      </c>
      <c r="AU175" s="146" t="s">
        <v>88</v>
      </c>
      <c r="AY175" s="17" t="s">
        <v>248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7" t="s">
        <v>86</v>
      </c>
      <c r="BK175" s="147">
        <f>ROUND(I175*H175,2)</f>
        <v>0</v>
      </c>
      <c r="BL175" s="17" t="s">
        <v>253</v>
      </c>
      <c r="BM175" s="146" t="s">
        <v>358</v>
      </c>
    </row>
    <row r="176" spans="2:65" s="12" customFormat="1" x14ac:dyDescent="0.2">
      <c r="B176" s="229"/>
      <c r="C176" s="230"/>
      <c r="D176" s="231" t="s">
        <v>255</v>
      </c>
      <c r="E176" s="232" t="s">
        <v>1</v>
      </c>
      <c r="F176" s="233" t="s">
        <v>359</v>
      </c>
      <c r="G176" s="230"/>
      <c r="H176" s="234">
        <v>2</v>
      </c>
      <c r="I176" s="247"/>
      <c r="J176" s="230"/>
      <c r="L176" s="148"/>
      <c r="M176" s="150"/>
      <c r="T176" s="151"/>
      <c r="AT176" s="149" t="s">
        <v>255</v>
      </c>
      <c r="AU176" s="149" t="s">
        <v>88</v>
      </c>
      <c r="AV176" s="12" t="s">
        <v>88</v>
      </c>
      <c r="AW176" s="12" t="s">
        <v>34</v>
      </c>
      <c r="AX176" s="12" t="s">
        <v>86</v>
      </c>
      <c r="AY176" s="149" t="s">
        <v>248</v>
      </c>
    </row>
    <row r="177" spans="2:65" s="1" customFormat="1" ht="24.15" customHeight="1" x14ac:dyDescent="0.2">
      <c r="B177" s="184"/>
      <c r="C177" s="222" t="s">
        <v>360</v>
      </c>
      <c r="D177" s="222" t="s">
        <v>250</v>
      </c>
      <c r="E177" s="223" t="s">
        <v>361</v>
      </c>
      <c r="F177" s="224" t="s">
        <v>362</v>
      </c>
      <c r="G177" s="225" t="s">
        <v>259</v>
      </c>
      <c r="H177" s="226">
        <v>2</v>
      </c>
      <c r="I177" s="180">
        <v>0</v>
      </c>
      <c r="J177" s="228">
        <f>ROUND(I177*H177,2)</f>
        <v>0</v>
      </c>
      <c r="K177" s="141"/>
      <c r="L177" s="29"/>
      <c r="M177" s="142" t="s">
        <v>1</v>
      </c>
      <c r="N177" s="143" t="s">
        <v>43</v>
      </c>
      <c r="O177" s="144">
        <v>0.17699999999999999</v>
      </c>
      <c r="P177" s="144">
        <f>O177*H177</f>
        <v>0.35399999999999998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AR177" s="146" t="s">
        <v>253</v>
      </c>
      <c r="AT177" s="146" t="s">
        <v>250</v>
      </c>
      <c r="AU177" s="146" t="s">
        <v>88</v>
      </c>
      <c r="AY177" s="17" t="s">
        <v>248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7" t="s">
        <v>86</v>
      </c>
      <c r="BK177" s="147">
        <f>ROUND(I177*H177,2)</f>
        <v>0</v>
      </c>
      <c r="BL177" s="17" t="s">
        <v>253</v>
      </c>
      <c r="BM177" s="146" t="s">
        <v>363</v>
      </c>
    </row>
    <row r="178" spans="2:65" s="11" customFormat="1" ht="23" customHeight="1" x14ac:dyDescent="0.25">
      <c r="B178" s="215"/>
      <c r="C178" s="216"/>
      <c r="D178" s="217" t="s">
        <v>77</v>
      </c>
      <c r="E178" s="220" t="s">
        <v>291</v>
      </c>
      <c r="F178" s="220" t="s">
        <v>364</v>
      </c>
      <c r="G178" s="216"/>
      <c r="H178" s="216"/>
      <c r="I178" s="249"/>
      <c r="J178" s="221">
        <f>BK178</f>
        <v>0</v>
      </c>
      <c r="L178" s="123"/>
      <c r="M178" s="127"/>
      <c r="P178" s="128">
        <f>SUM(P179:P210)</f>
        <v>602.59261200000003</v>
      </c>
      <c r="R178" s="128">
        <f>SUM(R179:R210)</f>
        <v>1.188E-3</v>
      </c>
      <c r="T178" s="129">
        <f>SUM(T179:T210)</f>
        <v>163.47</v>
      </c>
      <c r="AR178" s="124" t="s">
        <v>86</v>
      </c>
      <c r="AT178" s="130" t="s">
        <v>77</v>
      </c>
      <c r="AU178" s="130" t="s">
        <v>86</v>
      </c>
      <c r="AY178" s="124" t="s">
        <v>248</v>
      </c>
      <c r="BK178" s="131">
        <f>SUM(BK179:BK210)</f>
        <v>0</v>
      </c>
    </row>
    <row r="179" spans="2:65" s="1" customFormat="1" ht="24.15" customHeight="1" x14ac:dyDescent="0.2">
      <c r="B179" s="184"/>
      <c r="C179" s="222" t="s">
        <v>365</v>
      </c>
      <c r="D179" s="222" t="s">
        <v>250</v>
      </c>
      <c r="E179" s="223" t="s">
        <v>366</v>
      </c>
      <c r="F179" s="224" t="s">
        <v>367</v>
      </c>
      <c r="G179" s="225" t="s">
        <v>368</v>
      </c>
      <c r="H179" s="226">
        <v>2</v>
      </c>
      <c r="I179" s="180">
        <v>0</v>
      </c>
      <c r="J179" s="228">
        <f>ROUND(I179*H179,2)</f>
        <v>0</v>
      </c>
      <c r="K179" s="141"/>
      <c r="L179" s="29"/>
      <c r="M179" s="142" t="s">
        <v>1</v>
      </c>
      <c r="N179" s="143" t="s">
        <v>43</v>
      </c>
      <c r="O179" s="144">
        <v>3.15</v>
      </c>
      <c r="P179" s="144">
        <f>O179*H179</f>
        <v>6.3</v>
      </c>
      <c r="Q179" s="144">
        <v>0</v>
      </c>
      <c r="R179" s="144">
        <f>Q179*H179</f>
        <v>0</v>
      </c>
      <c r="S179" s="144">
        <v>0.38300000000000001</v>
      </c>
      <c r="T179" s="145">
        <f>S179*H179</f>
        <v>0.76600000000000001</v>
      </c>
      <c r="AR179" s="146" t="s">
        <v>253</v>
      </c>
      <c r="AT179" s="146" t="s">
        <v>250</v>
      </c>
      <c r="AU179" s="146" t="s">
        <v>88</v>
      </c>
      <c r="AY179" s="17" t="s">
        <v>248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86</v>
      </c>
      <c r="BK179" s="147">
        <f>ROUND(I179*H179,2)</f>
        <v>0</v>
      </c>
      <c r="BL179" s="17" t="s">
        <v>253</v>
      </c>
      <c r="BM179" s="146" t="s">
        <v>369</v>
      </c>
    </row>
    <row r="180" spans="2:65" s="12" customFormat="1" x14ac:dyDescent="0.2">
      <c r="B180" s="229"/>
      <c r="C180" s="230"/>
      <c r="D180" s="231" t="s">
        <v>255</v>
      </c>
      <c r="E180" s="232" t="s">
        <v>1</v>
      </c>
      <c r="F180" s="233" t="s">
        <v>359</v>
      </c>
      <c r="G180" s="230"/>
      <c r="H180" s="234">
        <v>2</v>
      </c>
      <c r="I180" s="247"/>
      <c r="J180" s="230"/>
      <c r="L180" s="148"/>
      <c r="M180" s="150"/>
      <c r="T180" s="151"/>
      <c r="AT180" s="149" t="s">
        <v>255</v>
      </c>
      <c r="AU180" s="149" t="s">
        <v>88</v>
      </c>
      <c r="AV180" s="12" t="s">
        <v>88</v>
      </c>
      <c r="AW180" s="12" t="s">
        <v>34</v>
      </c>
      <c r="AX180" s="12" t="s">
        <v>86</v>
      </c>
      <c r="AY180" s="149" t="s">
        <v>248</v>
      </c>
    </row>
    <row r="181" spans="2:65" s="1" customFormat="1" ht="24.15" customHeight="1" x14ac:dyDescent="0.2">
      <c r="B181" s="184"/>
      <c r="C181" s="222" t="s">
        <v>370</v>
      </c>
      <c r="D181" s="222" t="s">
        <v>250</v>
      </c>
      <c r="E181" s="223" t="s">
        <v>371</v>
      </c>
      <c r="F181" s="224" t="s">
        <v>372</v>
      </c>
      <c r="G181" s="225" t="s">
        <v>259</v>
      </c>
      <c r="H181" s="226">
        <v>5</v>
      </c>
      <c r="I181" s="180">
        <v>0</v>
      </c>
      <c r="J181" s="228">
        <f>ROUND(I181*H181,2)</f>
        <v>0</v>
      </c>
      <c r="K181" s="141"/>
      <c r="L181" s="29"/>
      <c r="M181" s="142" t="s">
        <v>1</v>
      </c>
      <c r="N181" s="143" t="s">
        <v>43</v>
      </c>
      <c r="O181" s="144">
        <v>1.35</v>
      </c>
      <c r="P181" s="144">
        <f>O181*H181</f>
        <v>6.75</v>
      </c>
      <c r="Q181" s="144">
        <v>0</v>
      </c>
      <c r="R181" s="144">
        <f>Q181*H181</f>
        <v>0</v>
      </c>
      <c r="S181" s="144">
        <v>0.108</v>
      </c>
      <c r="T181" s="145">
        <f>S181*H181</f>
        <v>0.54</v>
      </c>
      <c r="AR181" s="146" t="s">
        <v>253</v>
      </c>
      <c r="AT181" s="146" t="s">
        <v>250</v>
      </c>
      <c r="AU181" s="146" t="s">
        <v>88</v>
      </c>
      <c r="AY181" s="17" t="s">
        <v>248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7" t="s">
        <v>86</v>
      </c>
      <c r="BK181" s="147">
        <f>ROUND(I181*H181,2)</f>
        <v>0</v>
      </c>
      <c r="BL181" s="17" t="s">
        <v>253</v>
      </c>
      <c r="BM181" s="146" t="s">
        <v>373</v>
      </c>
    </row>
    <row r="182" spans="2:65" s="1" customFormat="1" ht="16.5" customHeight="1" x14ac:dyDescent="0.2">
      <c r="B182" s="184"/>
      <c r="C182" s="222" t="s">
        <v>374</v>
      </c>
      <c r="D182" s="222" t="s">
        <v>250</v>
      </c>
      <c r="E182" s="223" t="s">
        <v>375</v>
      </c>
      <c r="F182" s="224" t="s">
        <v>376</v>
      </c>
      <c r="G182" s="225" t="s">
        <v>283</v>
      </c>
      <c r="H182" s="226">
        <v>18</v>
      </c>
      <c r="I182" s="180">
        <v>0</v>
      </c>
      <c r="J182" s="228">
        <f>ROUND(I182*H182,2)</f>
        <v>0</v>
      </c>
      <c r="K182" s="141"/>
      <c r="L182" s="29"/>
      <c r="M182" s="142" t="s">
        <v>1</v>
      </c>
      <c r="N182" s="143" t="s">
        <v>43</v>
      </c>
      <c r="O182" s="144">
        <v>0.19600000000000001</v>
      </c>
      <c r="P182" s="144">
        <f>O182*H182</f>
        <v>3.528</v>
      </c>
      <c r="Q182" s="144">
        <v>0</v>
      </c>
      <c r="R182" s="144">
        <f>Q182*H182</f>
        <v>0</v>
      </c>
      <c r="S182" s="144">
        <v>1.98E-3</v>
      </c>
      <c r="T182" s="145">
        <f>S182*H182</f>
        <v>3.5639999999999998E-2</v>
      </c>
      <c r="AR182" s="146" t="s">
        <v>253</v>
      </c>
      <c r="AT182" s="146" t="s">
        <v>250</v>
      </c>
      <c r="AU182" s="146" t="s">
        <v>88</v>
      </c>
      <c r="AY182" s="17" t="s">
        <v>248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86</v>
      </c>
      <c r="BK182" s="147">
        <f>ROUND(I182*H182,2)</f>
        <v>0</v>
      </c>
      <c r="BL182" s="17" t="s">
        <v>253</v>
      </c>
      <c r="BM182" s="146" t="s">
        <v>377</v>
      </c>
    </row>
    <row r="183" spans="2:65" s="12" customFormat="1" x14ac:dyDescent="0.2">
      <c r="B183" s="229"/>
      <c r="C183" s="230"/>
      <c r="D183" s="231" t="s">
        <v>255</v>
      </c>
      <c r="E183" s="232" t="s">
        <v>1</v>
      </c>
      <c r="F183" s="233" t="s">
        <v>378</v>
      </c>
      <c r="G183" s="230"/>
      <c r="H183" s="234">
        <v>18</v>
      </c>
      <c r="I183" s="247"/>
      <c r="J183" s="230"/>
      <c r="L183" s="148"/>
      <c r="M183" s="150"/>
      <c r="T183" s="151"/>
      <c r="AT183" s="149" t="s">
        <v>255</v>
      </c>
      <c r="AU183" s="149" t="s">
        <v>88</v>
      </c>
      <c r="AV183" s="12" t="s">
        <v>88</v>
      </c>
      <c r="AW183" s="12" t="s">
        <v>34</v>
      </c>
      <c r="AX183" s="12" t="s">
        <v>86</v>
      </c>
      <c r="AY183" s="149" t="s">
        <v>248</v>
      </c>
    </row>
    <row r="184" spans="2:65" s="1" customFormat="1" ht="21.75" customHeight="1" x14ac:dyDescent="0.2">
      <c r="B184" s="184"/>
      <c r="C184" s="222" t="s">
        <v>379</v>
      </c>
      <c r="D184" s="222" t="s">
        <v>250</v>
      </c>
      <c r="E184" s="223" t="s">
        <v>380</v>
      </c>
      <c r="F184" s="224" t="s">
        <v>381</v>
      </c>
      <c r="G184" s="225" t="s">
        <v>259</v>
      </c>
      <c r="H184" s="226">
        <v>4</v>
      </c>
      <c r="I184" s="180">
        <v>0</v>
      </c>
      <c r="J184" s="228">
        <f>ROUND(I184*H184,2)</f>
        <v>0</v>
      </c>
      <c r="K184" s="141"/>
      <c r="L184" s="29"/>
      <c r="M184" s="142" t="s">
        <v>1</v>
      </c>
      <c r="N184" s="143" t="s">
        <v>43</v>
      </c>
      <c r="O184" s="144">
        <v>6.4359999999999999</v>
      </c>
      <c r="P184" s="144">
        <f>O184*H184</f>
        <v>25.744</v>
      </c>
      <c r="Q184" s="144">
        <v>0</v>
      </c>
      <c r="R184" s="144">
        <f>Q184*H184</f>
        <v>0</v>
      </c>
      <c r="S184" s="144">
        <v>2</v>
      </c>
      <c r="T184" s="145">
        <f>S184*H184</f>
        <v>8</v>
      </c>
      <c r="AR184" s="146" t="s">
        <v>253</v>
      </c>
      <c r="AT184" s="146" t="s">
        <v>250</v>
      </c>
      <c r="AU184" s="146" t="s">
        <v>88</v>
      </c>
      <c r="AY184" s="17" t="s">
        <v>248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86</v>
      </c>
      <c r="BK184" s="147">
        <f>ROUND(I184*H184,2)</f>
        <v>0</v>
      </c>
      <c r="BL184" s="17" t="s">
        <v>253</v>
      </c>
      <c r="BM184" s="146" t="s">
        <v>382</v>
      </c>
    </row>
    <row r="185" spans="2:65" s="12" customFormat="1" x14ac:dyDescent="0.2">
      <c r="B185" s="229"/>
      <c r="C185" s="230"/>
      <c r="D185" s="231" t="s">
        <v>255</v>
      </c>
      <c r="E185" s="232" t="s">
        <v>1</v>
      </c>
      <c r="F185" s="233" t="s">
        <v>383</v>
      </c>
      <c r="G185" s="230"/>
      <c r="H185" s="234">
        <v>4</v>
      </c>
      <c r="I185" s="247"/>
      <c r="J185" s="230"/>
      <c r="L185" s="148"/>
      <c r="M185" s="150"/>
      <c r="T185" s="151"/>
      <c r="AT185" s="149" t="s">
        <v>255</v>
      </c>
      <c r="AU185" s="149" t="s">
        <v>88</v>
      </c>
      <c r="AV185" s="12" t="s">
        <v>88</v>
      </c>
      <c r="AW185" s="12" t="s">
        <v>34</v>
      </c>
      <c r="AX185" s="12" t="s">
        <v>86</v>
      </c>
      <c r="AY185" s="149" t="s">
        <v>248</v>
      </c>
    </row>
    <row r="186" spans="2:65" s="1" customFormat="1" ht="16.5" customHeight="1" x14ac:dyDescent="0.2">
      <c r="B186" s="184"/>
      <c r="C186" s="222" t="s">
        <v>384</v>
      </c>
      <c r="D186" s="222" t="s">
        <v>250</v>
      </c>
      <c r="E186" s="223" t="s">
        <v>385</v>
      </c>
      <c r="F186" s="224" t="s">
        <v>386</v>
      </c>
      <c r="G186" s="225" t="s">
        <v>298</v>
      </c>
      <c r="H186" s="226">
        <v>5.0880000000000001</v>
      </c>
      <c r="I186" s="180">
        <v>0</v>
      </c>
      <c r="J186" s="228">
        <f>ROUND(I186*H186,2)</f>
        <v>0</v>
      </c>
      <c r="K186" s="141"/>
      <c r="L186" s="29"/>
      <c r="M186" s="142" t="s">
        <v>1</v>
      </c>
      <c r="N186" s="143" t="s">
        <v>43</v>
      </c>
      <c r="O186" s="144">
        <v>6.4359999999999999</v>
      </c>
      <c r="P186" s="144">
        <f>O186*H186</f>
        <v>32.746367999999997</v>
      </c>
      <c r="Q186" s="144">
        <v>0</v>
      </c>
      <c r="R186" s="144">
        <f>Q186*H186</f>
        <v>0</v>
      </c>
      <c r="S186" s="144">
        <v>2</v>
      </c>
      <c r="T186" s="145">
        <f>S186*H186</f>
        <v>10.176</v>
      </c>
      <c r="AR186" s="146" t="s">
        <v>253</v>
      </c>
      <c r="AT186" s="146" t="s">
        <v>250</v>
      </c>
      <c r="AU186" s="146" t="s">
        <v>88</v>
      </c>
      <c r="AY186" s="17" t="s">
        <v>248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7" t="s">
        <v>86</v>
      </c>
      <c r="BK186" s="147">
        <f>ROUND(I186*H186,2)</f>
        <v>0</v>
      </c>
      <c r="BL186" s="17" t="s">
        <v>253</v>
      </c>
      <c r="BM186" s="146" t="s">
        <v>387</v>
      </c>
    </row>
    <row r="187" spans="2:65" s="12" customFormat="1" x14ac:dyDescent="0.2">
      <c r="B187" s="229"/>
      <c r="C187" s="230"/>
      <c r="D187" s="231" t="s">
        <v>255</v>
      </c>
      <c r="E187" s="232" t="s">
        <v>1</v>
      </c>
      <c r="F187" s="233" t="s">
        <v>388</v>
      </c>
      <c r="G187" s="230"/>
      <c r="H187" s="234">
        <v>2.7360000000000002</v>
      </c>
      <c r="I187" s="247"/>
      <c r="J187" s="230"/>
      <c r="L187" s="148"/>
      <c r="M187" s="150"/>
      <c r="T187" s="151"/>
      <c r="AT187" s="149" t="s">
        <v>255</v>
      </c>
      <c r="AU187" s="149" t="s">
        <v>88</v>
      </c>
      <c r="AV187" s="12" t="s">
        <v>88</v>
      </c>
      <c r="AW187" s="12" t="s">
        <v>34</v>
      </c>
      <c r="AX187" s="12" t="s">
        <v>78</v>
      </c>
      <c r="AY187" s="149" t="s">
        <v>248</v>
      </c>
    </row>
    <row r="188" spans="2:65" s="12" customFormat="1" x14ac:dyDescent="0.2">
      <c r="B188" s="229"/>
      <c r="C188" s="230"/>
      <c r="D188" s="231" t="s">
        <v>255</v>
      </c>
      <c r="E188" s="232" t="s">
        <v>1</v>
      </c>
      <c r="F188" s="233" t="s">
        <v>389</v>
      </c>
      <c r="G188" s="230"/>
      <c r="H188" s="234">
        <v>2.3519999999999999</v>
      </c>
      <c r="I188" s="247"/>
      <c r="J188" s="230"/>
      <c r="L188" s="148"/>
      <c r="M188" s="150"/>
      <c r="T188" s="151"/>
      <c r="AT188" s="149" t="s">
        <v>255</v>
      </c>
      <c r="AU188" s="149" t="s">
        <v>88</v>
      </c>
      <c r="AV188" s="12" t="s">
        <v>88</v>
      </c>
      <c r="AW188" s="12" t="s">
        <v>34</v>
      </c>
      <c r="AX188" s="12" t="s">
        <v>78</v>
      </c>
      <c r="AY188" s="149" t="s">
        <v>248</v>
      </c>
    </row>
    <row r="189" spans="2:65" s="13" customFormat="1" x14ac:dyDescent="0.2">
      <c r="B189" s="235"/>
      <c r="C189" s="236"/>
      <c r="D189" s="231" t="s">
        <v>255</v>
      </c>
      <c r="E189" s="237" t="s">
        <v>1</v>
      </c>
      <c r="F189" s="238" t="s">
        <v>275</v>
      </c>
      <c r="G189" s="236"/>
      <c r="H189" s="239">
        <v>5.0880000000000001</v>
      </c>
      <c r="I189" s="248"/>
      <c r="J189" s="236"/>
      <c r="L189" s="152"/>
      <c r="M189" s="154"/>
      <c r="T189" s="155"/>
      <c r="AT189" s="153" t="s">
        <v>255</v>
      </c>
      <c r="AU189" s="153" t="s">
        <v>88</v>
      </c>
      <c r="AV189" s="13" t="s">
        <v>253</v>
      </c>
      <c r="AW189" s="13" t="s">
        <v>34</v>
      </c>
      <c r="AX189" s="13" t="s">
        <v>86</v>
      </c>
      <c r="AY189" s="153" t="s">
        <v>248</v>
      </c>
    </row>
    <row r="190" spans="2:65" s="1" customFormat="1" ht="16.5" customHeight="1" x14ac:dyDescent="0.2">
      <c r="B190" s="184"/>
      <c r="C190" s="222" t="s">
        <v>390</v>
      </c>
      <c r="D190" s="222" t="s">
        <v>250</v>
      </c>
      <c r="E190" s="223" t="s">
        <v>391</v>
      </c>
      <c r="F190" s="224" t="s">
        <v>392</v>
      </c>
      <c r="G190" s="225" t="s">
        <v>298</v>
      </c>
      <c r="H190" s="226">
        <v>28.1</v>
      </c>
      <c r="I190" s="180">
        <v>0</v>
      </c>
      <c r="J190" s="228">
        <f>ROUND(I190*H190,2)</f>
        <v>0</v>
      </c>
      <c r="K190" s="141"/>
      <c r="L190" s="29"/>
      <c r="M190" s="142" t="s">
        <v>1</v>
      </c>
      <c r="N190" s="143" t="s">
        <v>43</v>
      </c>
      <c r="O190" s="144">
        <v>10.986000000000001</v>
      </c>
      <c r="P190" s="144">
        <f>O190*H190</f>
        <v>308.70660000000004</v>
      </c>
      <c r="Q190" s="144">
        <v>0</v>
      </c>
      <c r="R190" s="144">
        <f>Q190*H190</f>
        <v>0</v>
      </c>
      <c r="S190" s="144">
        <v>2.4</v>
      </c>
      <c r="T190" s="145">
        <f>S190*H190</f>
        <v>67.44</v>
      </c>
      <c r="AR190" s="146" t="s">
        <v>253</v>
      </c>
      <c r="AT190" s="146" t="s">
        <v>250</v>
      </c>
      <c r="AU190" s="146" t="s">
        <v>88</v>
      </c>
      <c r="AY190" s="17" t="s">
        <v>248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86</v>
      </c>
      <c r="BK190" s="147">
        <f>ROUND(I190*H190,2)</f>
        <v>0</v>
      </c>
      <c r="BL190" s="17" t="s">
        <v>253</v>
      </c>
      <c r="BM190" s="146" t="s">
        <v>393</v>
      </c>
    </row>
    <row r="191" spans="2:65" s="12" customFormat="1" ht="40" x14ac:dyDescent="0.2">
      <c r="B191" s="229"/>
      <c r="C191" s="230"/>
      <c r="D191" s="231" t="s">
        <v>255</v>
      </c>
      <c r="E191" s="232" t="s">
        <v>1</v>
      </c>
      <c r="F191" s="233" t="s">
        <v>394</v>
      </c>
      <c r="G191" s="230"/>
      <c r="H191" s="234">
        <v>28.1</v>
      </c>
      <c r="I191" s="247"/>
      <c r="J191" s="230"/>
      <c r="L191" s="148"/>
      <c r="M191" s="150"/>
      <c r="T191" s="151"/>
      <c r="AT191" s="149" t="s">
        <v>255</v>
      </c>
      <c r="AU191" s="149" t="s">
        <v>88</v>
      </c>
      <c r="AV191" s="12" t="s">
        <v>88</v>
      </c>
      <c r="AW191" s="12" t="s">
        <v>34</v>
      </c>
      <c r="AX191" s="12" t="s">
        <v>86</v>
      </c>
      <c r="AY191" s="149" t="s">
        <v>248</v>
      </c>
    </row>
    <row r="192" spans="2:65" s="1" customFormat="1" ht="24.15" customHeight="1" x14ac:dyDescent="0.2">
      <c r="B192" s="184"/>
      <c r="C192" s="222" t="s">
        <v>395</v>
      </c>
      <c r="D192" s="222" t="s">
        <v>250</v>
      </c>
      <c r="E192" s="223" t="s">
        <v>396</v>
      </c>
      <c r="F192" s="224" t="s">
        <v>397</v>
      </c>
      <c r="G192" s="225" t="s">
        <v>298</v>
      </c>
      <c r="H192" s="226">
        <v>3.7480000000000002</v>
      </c>
      <c r="I192" s="180">
        <v>0</v>
      </c>
      <c r="J192" s="228">
        <f>ROUND(I192*H192,2)</f>
        <v>0</v>
      </c>
      <c r="K192" s="141"/>
      <c r="L192" s="29"/>
      <c r="M192" s="142" t="s">
        <v>1</v>
      </c>
      <c r="N192" s="143" t="s">
        <v>43</v>
      </c>
      <c r="O192" s="144">
        <v>1.853</v>
      </c>
      <c r="P192" s="144">
        <f>O192*H192</f>
        <v>6.9450440000000002</v>
      </c>
      <c r="Q192" s="144">
        <v>0</v>
      </c>
      <c r="R192" s="144">
        <f>Q192*H192</f>
        <v>0</v>
      </c>
      <c r="S192" s="144">
        <v>2.27</v>
      </c>
      <c r="T192" s="145">
        <f>S192*H192</f>
        <v>8.5079600000000006</v>
      </c>
      <c r="AR192" s="146" t="s">
        <v>253</v>
      </c>
      <c r="AT192" s="146" t="s">
        <v>250</v>
      </c>
      <c r="AU192" s="146" t="s">
        <v>88</v>
      </c>
      <c r="AY192" s="17" t="s">
        <v>248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7" t="s">
        <v>86</v>
      </c>
      <c r="BK192" s="147">
        <f>ROUND(I192*H192,2)</f>
        <v>0</v>
      </c>
      <c r="BL192" s="17" t="s">
        <v>253</v>
      </c>
      <c r="BM192" s="146" t="s">
        <v>398</v>
      </c>
    </row>
    <row r="193" spans="2:65" s="12" customFormat="1" ht="20" x14ac:dyDescent="0.2">
      <c r="B193" s="229"/>
      <c r="C193" s="230"/>
      <c r="D193" s="231" t="s">
        <v>255</v>
      </c>
      <c r="E193" s="232" t="s">
        <v>1</v>
      </c>
      <c r="F193" s="233" t="s">
        <v>399</v>
      </c>
      <c r="G193" s="230"/>
      <c r="H193" s="234">
        <v>3.7480000000000002</v>
      </c>
      <c r="I193" s="247"/>
      <c r="J193" s="230"/>
      <c r="L193" s="148"/>
      <c r="M193" s="150"/>
      <c r="T193" s="151"/>
      <c r="AT193" s="149" t="s">
        <v>255</v>
      </c>
      <c r="AU193" s="149" t="s">
        <v>88</v>
      </c>
      <c r="AV193" s="12" t="s">
        <v>88</v>
      </c>
      <c r="AW193" s="12" t="s">
        <v>34</v>
      </c>
      <c r="AX193" s="12" t="s">
        <v>86</v>
      </c>
      <c r="AY193" s="149" t="s">
        <v>248</v>
      </c>
    </row>
    <row r="194" spans="2:65" s="1" customFormat="1" ht="24.15" customHeight="1" x14ac:dyDescent="0.2">
      <c r="B194" s="184"/>
      <c r="C194" s="222" t="s">
        <v>400</v>
      </c>
      <c r="D194" s="222" t="s">
        <v>250</v>
      </c>
      <c r="E194" s="223" t="s">
        <v>401</v>
      </c>
      <c r="F194" s="224" t="s">
        <v>402</v>
      </c>
      <c r="G194" s="225" t="s">
        <v>283</v>
      </c>
      <c r="H194" s="226">
        <v>190.8</v>
      </c>
      <c r="I194" s="180">
        <v>0</v>
      </c>
      <c r="J194" s="228">
        <f>ROUND(I194*H194,2)</f>
        <v>0</v>
      </c>
      <c r="K194" s="141"/>
      <c r="L194" s="29"/>
      <c r="M194" s="142" t="s">
        <v>1</v>
      </c>
      <c r="N194" s="143" t="s">
        <v>43</v>
      </c>
      <c r="O194" s="144">
        <v>0.64</v>
      </c>
      <c r="P194" s="144">
        <f>O194*H194</f>
        <v>122.11200000000001</v>
      </c>
      <c r="Q194" s="144">
        <v>0</v>
      </c>
      <c r="R194" s="144">
        <f>Q194*H194</f>
        <v>0</v>
      </c>
      <c r="S194" s="144">
        <v>7.0000000000000007E-2</v>
      </c>
      <c r="T194" s="145">
        <f>S194*H194</f>
        <v>13.356000000000002</v>
      </c>
      <c r="AR194" s="146" t="s">
        <v>253</v>
      </c>
      <c r="AT194" s="146" t="s">
        <v>250</v>
      </c>
      <c r="AU194" s="146" t="s">
        <v>88</v>
      </c>
      <c r="AY194" s="17" t="s">
        <v>248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7" t="s">
        <v>86</v>
      </c>
      <c r="BK194" s="147">
        <f>ROUND(I194*H194,2)</f>
        <v>0</v>
      </c>
      <c r="BL194" s="17" t="s">
        <v>253</v>
      </c>
      <c r="BM194" s="146" t="s">
        <v>403</v>
      </c>
    </row>
    <row r="195" spans="2:65" s="12" customFormat="1" ht="20" x14ac:dyDescent="0.2">
      <c r="B195" s="229"/>
      <c r="C195" s="230"/>
      <c r="D195" s="231" t="s">
        <v>255</v>
      </c>
      <c r="E195" s="232" t="s">
        <v>1</v>
      </c>
      <c r="F195" s="233" t="s">
        <v>404</v>
      </c>
      <c r="G195" s="230"/>
      <c r="H195" s="234">
        <v>190.8</v>
      </c>
      <c r="I195" s="247"/>
      <c r="J195" s="230"/>
      <c r="L195" s="148"/>
      <c r="M195" s="150"/>
      <c r="T195" s="151"/>
      <c r="AT195" s="149" t="s">
        <v>255</v>
      </c>
      <c r="AU195" s="149" t="s">
        <v>88</v>
      </c>
      <c r="AV195" s="12" t="s">
        <v>88</v>
      </c>
      <c r="AW195" s="12" t="s">
        <v>34</v>
      </c>
      <c r="AX195" s="12" t="s">
        <v>86</v>
      </c>
      <c r="AY195" s="149" t="s">
        <v>248</v>
      </c>
    </row>
    <row r="196" spans="2:65" s="1" customFormat="1" ht="16.5" customHeight="1" x14ac:dyDescent="0.2">
      <c r="B196" s="184"/>
      <c r="C196" s="222" t="s">
        <v>405</v>
      </c>
      <c r="D196" s="222" t="s">
        <v>250</v>
      </c>
      <c r="E196" s="223" t="s">
        <v>406</v>
      </c>
      <c r="F196" s="224" t="s">
        <v>407</v>
      </c>
      <c r="G196" s="225" t="s">
        <v>259</v>
      </c>
      <c r="H196" s="226">
        <v>5</v>
      </c>
      <c r="I196" s="180">
        <v>0</v>
      </c>
      <c r="J196" s="228">
        <f>ROUND(I196*H196,2)</f>
        <v>0</v>
      </c>
      <c r="K196" s="141"/>
      <c r="L196" s="29"/>
      <c r="M196" s="142" t="s">
        <v>1</v>
      </c>
      <c r="N196" s="143" t="s">
        <v>43</v>
      </c>
      <c r="O196" s="144">
        <v>0.8</v>
      </c>
      <c r="P196" s="144">
        <f>O196*H196</f>
        <v>4</v>
      </c>
      <c r="Q196" s="144">
        <v>0</v>
      </c>
      <c r="R196" s="144">
        <f>Q196*H196</f>
        <v>0</v>
      </c>
      <c r="S196" s="144">
        <v>0.48199999999999998</v>
      </c>
      <c r="T196" s="145">
        <f>S196*H196</f>
        <v>2.41</v>
      </c>
      <c r="AR196" s="146" t="s">
        <v>253</v>
      </c>
      <c r="AT196" s="146" t="s">
        <v>250</v>
      </c>
      <c r="AU196" s="146" t="s">
        <v>88</v>
      </c>
      <c r="AY196" s="17" t="s">
        <v>248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7" t="s">
        <v>86</v>
      </c>
      <c r="BK196" s="147">
        <f>ROUND(I196*H196,2)</f>
        <v>0</v>
      </c>
      <c r="BL196" s="17" t="s">
        <v>253</v>
      </c>
      <c r="BM196" s="146" t="s">
        <v>408</v>
      </c>
    </row>
    <row r="197" spans="2:65" s="1" customFormat="1" ht="21.75" customHeight="1" x14ac:dyDescent="0.2">
      <c r="B197" s="184"/>
      <c r="C197" s="222" t="s">
        <v>409</v>
      </c>
      <c r="D197" s="222" t="s">
        <v>250</v>
      </c>
      <c r="E197" s="223" t="s">
        <v>410</v>
      </c>
      <c r="F197" s="224" t="s">
        <v>411</v>
      </c>
      <c r="G197" s="225" t="s">
        <v>259</v>
      </c>
      <c r="H197" s="226">
        <v>2</v>
      </c>
      <c r="I197" s="180">
        <v>0</v>
      </c>
      <c r="J197" s="228">
        <f>ROUND(I197*H197,2)</f>
        <v>0</v>
      </c>
      <c r="K197" s="141"/>
      <c r="L197" s="29"/>
      <c r="M197" s="142" t="s">
        <v>1</v>
      </c>
      <c r="N197" s="143" t="s">
        <v>43</v>
      </c>
      <c r="O197" s="144">
        <v>0.5</v>
      </c>
      <c r="P197" s="144">
        <f>O197*H197</f>
        <v>1</v>
      </c>
      <c r="Q197" s="144">
        <v>0</v>
      </c>
      <c r="R197" s="144">
        <f>Q197*H197</f>
        <v>0</v>
      </c>
      <c r="S197" s="144">
        <v>8.6999999999999994E-2</v>
      </c>
      <c r="T197" s="145">
        <f>S197*H197</f>
        <v>0.17399999999999999</v>
      </c>
      <c r="AR197" s="146" t="s">
        <v>253</v>
      </c>
      <c r="AT197" s="146" t="s">
        <v>250</v>
      </c>
      <c r="AU197" s="146" t="s">
        <v>88</v>
      </c>
      <c r="AY197" s="17" t="s">
        <v>248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86</v>
      </c>
      <c r="BK197" s="147">
        <f>ROUND(I197*H197,2)</f>
        <v>0</v>
      </c>
      <c r="BL197" s="17" t="s">
        <v>253</v>
      </c>
      <c r="BM197" s="146" t="s">
        <v>412</v>
      </c>
    </row>
    <row r="198" spans="2:65" s="1" customFormat="1" ht="24.15" customHeight="1" x14ac:dyDescent="0.2">
      <c r="B198" s="184"/>
      <c r="C198" s="222" t="s">
        <v>413</v>
      </c>
      <c r="D198" s="222" t="s">
        <v>250</v>
      </c>
      <c r="E198" s="223" t="s">
        <v>414</v>
      </c>
      <c r="F198" s="224" t="s">
        <v>415</v>
      </c>
      <c r="G198" s="225" t="s">
        <v>283</v>
      </c>
      <c r="H198" s="226">
        <v>13.2</v>
      </c>
      <c r="I198" s="180">
        <v>0</v>
      </c>
      <c r="J198" s="228">
        <f>ROUND(I198*H198,2)</f>
        <v>0</v>
      </c>
      <c r="K198" s="141"/>
      <c r="L198" s="29"/>
      <c r="M198" s="142" t="s">
        <v>1</v>
      </c>
      <c r="N198" s="143" t="s">
        <v>43</v>
      </c>
      <c r="O198" s="144">
        <v>0.78800000000000003</v>
      </c>
      <c r="P198" s="144">
        <f>O198*H198</f>
        <v>10.4016</v>
      </c>
      <c r="Q198" s="144">
        <v>9.0000000000000006E-5</v>
      </c>
      <c r="R198" s="144">
        <f>Q198*H198</f>
        <v>1.188E-3</v>
      </c>
      <c r="S198" s="144">
        <v>4.2000000000000003E-2</v>
      </c>
      <c r="T198" s="145">
        <f>S198*H198</f>
        <v>0.5544</v>
      </c>
      <c r="AR198" s="146" t="s">
        <v>253</v>
      </c>
      <c r="AT198" s="146" t="s">
        <v>250</v>
      </c>
      <c r="AU198" s="146" t="s">
        <v>88</v>
      </c>
      <c r="AY198" s="17" t="s">
        <v>248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7" t="s">
        <v>86</v>
      </c>
      <c r="BK198" s="147">
        <f>ROUND(I198*H198,2)</f>
        <v>0</v>
      </c>
      <c r="BL198" s="17" t="s">
        <v>253</v>
      </c>
      <c r="BM198" s="146" t="s">
        <v>416</v>
      </c>
    </row>
    <row r="199" spans="2:65" s="12" customFormat="1" x14ac:dyDescent="0.2">
      <c r="B199" s="229"/>
      <c r="C199" s="230"/>
      <c r="D199" s="231" t="s">
        <v>255</v>
      </c>
      <c r="E199" s="232" t="s">
        <v>1</v>
      </c>
      <c r="F199" s="233" t="s">
        <v>417</v>
      </c>
      <c r="G199" s="230"/>
      <c r="H199" s="234">
        <v>13.2</v>
      </c>
      <c r="I199" s="247"/>
      <c r="J199" s="230"/>
      <c r="L199" s="148"/>
      <c r="M199" s="150"/>
      <c r="T199" s="151"/>
      <c r="AT199" s="149" t="s">
        <v>255</v>
      </c>
      <c r="AU199" s="149" t="s">
        <v>88</v>
      </c>
      <c r="AV199" s="12" t="s">
        <v>88</v>
      </c>
      <c r="AW199" s="12" t="s">
        <v>34</v>
      </c>
      <c r="AX199" s="12" t="s">
        <v>86</v>
      </c>
      <c r="AY199" s="149" t="s">
        <v>248</v>
      </c>
    </row>
    <row r="200" spans="2:65" s="1" customFormat="1" ht="24.15" customHeight="1" x14ac:dyDescent="0.2">
      <c r="B200" s="184"/>
      <c r="C200" s="222" t="s">
        <v>418</v>
      </c>
      <c r="D200" s="222" t="s">
        <v>250</v>
      </c>
      <c r="E200" s="223" t="s">
        <v>419</v>
      </c>
      <c r="F200" s="224" t="s">
        <v>420</v>
      </c>
      <c r="G200" s="225" t="s">
        <v>259</v>
      </c>
      <c r="H200" s="226">
        <v>6</v>
      </c>
      <c r="I200" s="180">
        <v>0</v>
      </c>
      <c r="J200" s="228">
        <f>ROUND(I200*H200,2)</f>
        <v>0</v>
      </c>
      <c r="K200" s="141"/>
      <c r="L200" s="29"/>
      <c r="M200" s="142" t="s">
        <v>1</v>
      </c>
      <c r="N200" s="143" t="s">
        <v>43</v>
      </c>
      <c r="O200" s="144">
        <v>0.55700000000000005</v>
      </c>
      <c r="P200" s="144">
        <f>O200*H200</f>
        <v>3.3420000000000005</v>
      </c>
      <c r="Q200" s="144">
        <v>0</v>
      </c>
      <c r="R200" s="144">
        <f>Q200*H200</f>
        <v>0</v>
      </c>
      <c r="S200" s="144">
        <v>8.2000000000000003E-2</v>
      </c>
      <c r="T200" s="145">
        <f>S200*H200</f>
        <v>0.49199999999999999</v>
      </c>
      <c r="AR200" s="146" t="s">
        <v>253</v>
      </c>
      <c r="AT200" s="146" t="s">
        <v>250</v>
      </c>
      <c r="AU200" s="146" t="s">
        <v>88</v>
      </c>
      <c r="AY200" s="17" t="s">
        <v>248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7" t="s">
        <v>86</v>
      </c>
      <c r="BK200" s="147">
        <f>ROUND(I200*H200,2)</f>
        <v>0</v>
      </c>
      <c r="BL200" s="17" t="s">
        <v>253</v>
      </c>
      <c r="BM200" s="146" t="s">
        <v>421</v>
      </c>
    </row>
    <row r="201" spans="2:65" s="1" customFormat="1" ht="24.15" customHeight="1" x14ac:dyDescent="0.2">
      <c r="B201" s="184"/>
      <c r="C201" s="222" t="s">
        <v>422</v>
      </c>
      <c r="D201" s="222" t="s">
        <v>250</v>
      </c>
      <c r="E201" s="223" t="s">
        <v>423</v>
      </c>
      <c r="F201" s="224" t="s">
        <v>424</v>
      </c>
      <c r="G201" s="225" t="s">
        <v>283</v>
      </c>
      <c r="H201" s="226">
        <v>13.5</v>
      </c>
      <c r="I201" s="180">
        <v>0</v>
      </c>
      <c r="J201" s="228">
        <f>ROUND(I201*H201,2)</f>
        <v>0</v>
      </c>
      <c r="K201" s="141"/>
      <c r="L201" s="29"/>
      <c r="M201" s="142" t="s">
        <v>1</v>
      </c>
      <c r="N201" s="143" t="s">
        <v>43</v>
      </c>
      <c r="O201" s="144">
        <v>0.11</v>
      </c>
      <c r="P201" s="144">
        <f>O201*H201</f>
        <v>1.4850000000000001</v>
      </c>
      <c r="Q201" s="144">
        <v>0</v>
      </c>
      <c r="R201" s="144">
        <f>Q201*H201</f>
        <v>0</v>
      </c>
      <c r="S201" s="144">
        <v>0.25</v>
      </c>
      <c r="T201" s="145">
        <f>S201*H201</f>
        <v>3.375</v>
      </c>
      <c r="AR201" s="146" t="s">
        <v>253</v>
      </c>
      <c r="AT201" s="146" t="s">
        <v>250</v>
      </c>
      <c r="AU201" s="146" t="s">
        <v>88</v>
      </c>
      <c r="AY201" s="17" t="s">
        <v>248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86</v>
      </c>
      <c r="BK201" s="147">
        <f>ROUND(I201*H201,2)</f>
        <v>0</v>
      </c>
      <c r="BL201" s="17" t="s">
        <v>253</v>
      </c>
      <c r="BM201" s="146" t="s">
        <v>425</v>
      </c>
    </row>
    <row r="202" spans="2:65" s="12" customFormat="1" x14ac:dyDescent="0.2">
      <c r="B202" s="229"/>
      <c r="C202" s="230"/>
      <c r="D202" s="231" t="s">
        <v>255</v>
      </c>
      <c r="E202" s="232" t="s">
        <v>1</v>
      </c>
      <c r="F202" s="233" t="s">
        <v>426</v>
      </c>
      <c r="G202" s="230"/>
      <c r="H202" s="234">
        <v>13.5</v>
      </c>
      <c r="I202" s="247"/>
      <c r="J202" s="230"/>
      <c r="L202" s="148"/>
      <c r="M202" s="150"/>
      <c r="T202" s="151"/>
      <c r="AT202" s="149" t="s">
        <v>255</v>
      </c>
      <c r="AU202" s="149" t="s">
        <v>88</v>
      </c>
      <c r="AV202" s="12" t="s">
        <v>88</v>
      </c>
      <c r="AW202" s="12" t="s">
        <v>34</v>
      </c>
      <c r="AX202" s="12" t="s">
        <v>86</v>
      </c>
      <c r="AY202" s="149" t="s">
        <v>248</v>
      </c>
    </row>
    <row r="203" spans="2:65" s="1" customFormat="1" ht="21.75" customHeight="1" x14ac:dyDescent="0.2">
      <c r="B203" s="184"/>
      <c r="C203" s="222" t="s">
        <v>427</v>
      </c>
      <c r="D203" s="222" t="s">
        <v>250</v>
      </c>
      <c r="E203" s="223" t="s">
        <v>428</v>
      </c>
      <c r="F203" s="224" t="s">
        <v>429</v>
      </c>
      <c r="G203" s="225" t="s">
        <v>283</v>
      </c>
      <c r="H203" s="226">
        <v>22</v>
      </c>
      <c r="I203" s="180">
        <v>0</v>
      </c>
      <c r="J203" s="228">
        <f>ROUND(I203*H203,2)</f>
        <v>0</v>
      </c>
      <c r="K203" s="141"/>
      <c r="L203" s="29"/>
      <c r="M203" s="142" t="s">
        <v>1</v>
      </c>
      <c r="N203" s="143" t="s">
        <v>43</v>
      </c>
      <c r="O203" s="144">
        <v>0.12</v>
      </c>
      <c r="P203" s="144">
        <f>O203*H203</f>
        <v>2.6399999999999997</v>
      </c>
      <c r="Q203" s="144">
        <v>0</v>
      </c>
      <c r="R203" s="144">
        <f>Q203*H203</f>
        <v>0</v>
      </c>
      <c r="S203" s="144">
        <v>0.35</v>
      </c>
      <c r="T203" s="145">
        <f>S203*H203</f>
        <v>7.6999999999999993</v>
      </c>
      <c r="AR203" s="146" t="s">
        <v>253</v>
      </c>
      <c r="AT203" s="146" t="s">
        <v>250</v>
      </c>
      <c r="AU203" s="146" t="s">
        <v>88</v>
      </c>
      <c r="AY203" s="17" t="s">
        <v>248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86</v>
      </c>
      <c r="BK203" s="147">
        <f>ROUND(I203*H203,2)</f>
        <v>0</v>
      </c>
      <c r="BL203" s="17" t="s">
        <v>253</v>
      </c>
      <c r="BM203" s="146" t="s">
        <v>430</v>
      </c>
    </row>
    <row r="204" spans="2:65" s="12" customFormat="1" x14ac:dyDescent="0.2">
      <c r="B204" s="229"/>
      <c r="C204" s="230"/>
      <c r="D204" s="231" t="s">
        <v>255</v>
      </c>
      <c r="E204" s="232" t="s">
        <v>1</v>
      </c>
      <c r="F204" s="233" t="s">
        <v>431</v>
      </c>
      <c r="G204" s="230"/>
      <c r="H204" s="234">
        <v>22</v>
      </c>
      <c r="I204" s="247"/>
      <c r="J204" s="230"/>
      <c r="L204" s="148"/>
      <c r="M204" s="150"/>
      <c r="T204" s="151"/>
      <c r="AT204" s="149" t="s">
        <v>255</v>
      </c>
      <c r="AU204" s="149" t="s">
        <v>88</v>
      </c>
      <c r="AV204" s="12" t="s">
        <v>88</v>
      </c>
      <c r="AW204" s="12" t="s">
        <v>34</v>
      </c>
      <c r="AX204" s="12" t="s">
        <v>86</v>
      </c>
      <c r="AY204" s="149" t="s">
        <v>248</v>
      </c>
    </row>
    <row r="205" spans="2:65" s="1" customFormat="1" ht="24.15" customHeight="1" x14ac:dyDescent="0.2">
      <c r="B205" s="184"/>
      <c r="C205" s="222" t="s">
        <v>432</v>
      </c>
      <c r="D205" s="222" t="s">
        <v>250</v>
      </c>
      <c r="E205" s="223" t="s">
        <v>433</v>
      </c>
      <c r="F205" s="224" t="s">
        <v>434</v>
      </c>
      <c r="G205" s="225" t="s">
        <v>259</v>
      </c>
      <c r="H205" s="226">
        <v>7</v>
      </c>
      <c r="I205" s="180">
        <v>0</v>
      </c>
      <c r="J205" s="228">
        <f>ROUND(I205*H205,2)</f>
        <v>0</v>
      </c>
      <c r="K205" s="141"/>
      <c r="L205" s="29"/>
      <c r="M205" s="142" t="s">
        <v>1</v>
      </c>
      <c r="N205" s="143" t="s">
        <v>43</v>
      </c>
      <c r="O205" s="144">
        <v>0.5</v>
      </c>
      <c r="P205" s="144">
        <f>O205*H205</f>
        <v>3.5</v>
      </c>
      <c r="Q205" s="144">
        <v>0</v>
      </c>
      <c r="R205" s="144">
        <f>Q205*H205</f>
        <v>0</v>
      </c>
      <c r="S205" s="144">
        <v>0.16500000000000001</v>
      </c>
      <c r="T205" s="145">
        <f>S205*H205</f>
        <v>1.155</v>
      </c>
      <c r="AR205" s="146" t="s">
        <v>253</v>
      </c>
      <c r="AT205" s="146" t="s">
        <v>250</v>
      </c>
      <c r="AU205" s="146" t="s">
        <v>88</v>
      </c>
      <c r="AY205" s="17" t="s">
        <v>248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7" t="s">
        <v>86</v>
      </c>
      <c r="BK205" s="147">
        <f>ROUND(I205*H205,2)</f>
        <v>0</v>
      </c>
      <c r="BL205" s="17" t="s">
        <v>253</v>
      </c>
      <c r="BM205" s="146" t="s">
        <v>435</v>
      </c>
    </row>
    <row r="206" spans="2:65" s="12" customFormat="1" x14ac:dyDescent="0.2">
      <c r="B206" s="229"/>
      <c r="C206" s="230"/>
      <c r="D206" s="231" t="s">
        <v>255</v>
      </c>
      <c r="E206" s="232" t="s">
        <v>1</v>
      </c>
      <c r="F206" s="233" t="s">
        <v>436</v>
      </c>
      <c r="G206" s="230"/>
      <c r="H206" s="234">
        <v>7</v>
      </c>
      <c r="I206" s="247"/>
      <c r="J206" s="230"/>
      <c r="L206" s="148"/>
      <c r="M206" s="150"/>
      <c r="T206" s="151"/>
      <c r="AT206" s="149" t="s">
        <v>255</v>
      </c>
      <c r="AU206" s="149" t="s">
        <v>88</v>
      </c>
      <c r="AV206" s="12" t="s">
        <v>88</v>
      </c>
      <c r="AW206" s="12" t="s">
        <v>34</v>
      </c>
      <c r="AX206" s="12" t="s">
        <v>86</v>
      </c>
      <c r="AY206" s="149" t="s">
        <v>248</v>
      </c>
    </row>
    <row r="207" spans="2:65" s="1" customFormat="1" ht="24.15" customHeight="1" x14ac:dyDescent="0.2">
      <c r="B207" s="184"/>
      <c r="C207" s="222" t="s">
        <v>437</v>
      </c>
      <c r="D207" s="222" t="s">
        <v>250</v>
      </c>
      <c r="E207" s="223" t="s">
        <v>438</v>
      </c>
      <c r="F207" s="224" t="s">
        <v>439</v>
      </c>
      <c r="G207" s="225" t="s">
        <v>283</v>
      </c>
      <c r="H207" s="226">
        <v>16</v>
      </c>
      <c r="I207" s="180">
        <v>0</v>
      </c>
      <c r="J207" s="228">
        <f>ROUND(I207*H207,2)</f>
        <v>0</v>
      </c>
      <c r="K207" s="141"/>
      <c r="L207" s="29"/>
      <c r="M207" s="142" t="s">
        <v>1</v>
      </c>
      <c r="N207" s="143" t="s">
        <v>43</v>
      </c>
      <c r="O207" s="144">
        <v>0.28699999999999998</v>
      </c>
      <c r="P207" s="144">
        <f>O207*H207</f>
        <v>4.5919999999999996</v>
      </c>
      <c r="Q207" s="144">
        <v>0</v>
      </c>
      <c r="R207" s="144">
        <f>Q207*H207</f>
        <v>0</v>
      </c>
      <c r="S207" s="144">
        <v>9.2499999999999995E-3</v>
      </c>
      <c r="T207" s="145">
        <f>S207*H207</f>
        <v>0.14799999999999999</v>
      </c>
      <c r="AR207" s="146" t="s">
        <v>253</v>
      </c>
      <c r="AT207" s="146" t="s">
        <v>250</v>
      </c>
      <c r="AU207" s="146" t="s">
        <v>88</v>
      </c>
      <c r="AY207" s="17" t="s">
        <v>248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86</v>
      </c>
      <c r="BK207" s="147">
        <f>ROUND(I207*H207,2)</f>
        <v>0</v>
      </c>
      <c r="BL207" s="17" t="s">
        <v>253</v>
      </c>
      <c r="BM207" s="146" t="s">
        <v>440</v>
      </c>
    </row>
    <row r="208" spans="2:65" s="12" customFormat="1" x14ac:dyDescent="0.2">
      <c r="B208" s="229"/>
      <c r="C208" s="230"/>
      <c r="D208" s="231" t="s">
        <v>255</v>
      </c>
      <c r="E208" s="232" t="s">
        <v>1</v>
      </c>
      <c r="F208" s="233" t="s">
        <v>441</v>
      </c>
      <c r="G208" s="230"/>
      <c r="H208" s="234">
        <v>16</v>
      </c>
      <c r="I208" s="247"/>
      <c r="J208" s="230"/>
      <c r="L208" s="148"/>
      <c r="M208" s="150"/>
      <c r="T208" s="151"/>
      <c r="AT208" s="149" t="s">
        <v>255</v>
      </c>
      <c r="AU208" s="149" t="s">
        <v>88</v>
      </c>
      <c r="AV208" s="12" t="s">
        <v>88</v>
      </c>
      <c r="AW208" s="12" t="s">
        <v>34</v>
      </c>
      <c r="AX208" s="12" t="s">
        <v>86</v>
      </c>
      <c r="AY208" s="149" t="s">
        <v>248</v>
      </c>
    </row>
    <row r="209" spans="2:65" s="1" customFormat="1" ht="24.15" customHeight="1" x14ac:dyDescent="0.2">
      <c r="B209" s="184"/>
      <c r="C209" s="222" t="s">
        <v>442</v>
      </c>
      <c r="D209" s="222" t="s">
        <v>250</v>
      </c>
      <c r="E209" s="223" t="s">
        <v>443</v>
      </c>
      <c r="F209" s="224" t="s">
        <v>444</v>
      </c>
      <c r="G209" s="225" t="s">
        <v>298</v>
      </c>
      <c r="H209" s="226">
        <v>16.8</v>
      </c>
      <c r="I209" s="180">
        <v>0</v>
      </c>
      <c r="J209" s="228">
        <f>ROUND(I209*H209,2)</f>
        <v>0</v>
      </c>
      <c r="K209" s="141"/>
      <c r="L209" s="29"/>
      <c r="M209" s="142" t="s">
        <v>1</v>
      </c>
      <c r="N209" s="143" t="s">
        <v>43</v>
      </c>
      <c r="O209" s="144">
        <v>3.5</v>
      </c>
      <c r="P209" s="144">
        <f>O209*H209</f>
        <v>58.800000000000004</v>
      </c>
      <c r="Q209" s="144">
        <v>0</v>
      </c>
      <c r="R209" s="144">
        <f>Q209*H209</f>
        <v>0</v>
      </c>
      <c r="S209" s="144">
        <v>2.2999999999999998</v>
      </c>
      <c r="T209" s="145">
        <f>S209*H209</f>
        <v>38.64</v>
      </c>
      <c r="AR209" s="146" t="s">
        <v>253</v>
      </c>
      <c r="AT209" s="146" t="s">
        <v>250</v>
      </c>
      <c r="AU209" s="146" t="s">
        <v>88</v>
      </c>
      <c r="AY209" s="17" t="s">
        <v>248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86</v>
      </c>
      <c r="BK209" s="147">
        <f>ROUND(I209*H209,2)</f>
        <v>0</v>
      </c>
      <c r="BL209" s="17" t="s">
        <v>253</v>
      </c>
      <c r="BM209" s="146" t="s">
        <v>445</v>
      </c>
    </row>
    <row r="210" spans="2:65" s="12" customFormat="1" x14ac:dyDescent="0.2">
      <c r="B210" s="229"/>
      <c r="C210" s="230"/>
      <c r="D210" s="231" t="s">
        <v>255</v>
      </c>
      <c r="E210" s="232" t="s">
        <v>1</v>
      </c>
      <c r="F210" s="233" t="s">
        <v>446</v>
      </c>
      <c r="G210" s="230"/>
      <c r="H210" s="234">
        <v>16.8</v>
      </c>
      <c r="I210" s="247"/>
      <c r="J210" s="230"/>
      <c r="L210" s="148"/>
      <c r="M210" s="150"/>
      <c r="T210" s="151"/>
      <c r="AT210" s="149" t="s">
        <v>255</v>
      </c>
      <c r="AU210" s="149" t="s">
        <v>88</v>
      </c>
      <c r="AV210" s="12" t="s">
        <v>88</v>
      </c>
      <c r="AW210" s="12" t="s">
        <v>34</v>
      </c>
      <c r="AX210" s="12" t="s">
        <v>86</v>
      </c>
      <c r="AY210" s="149" t="s">
        <v>248</v>
      </c>
    </row>
    <row r="211" spans="2:65" s="11" customFormat="1" ht="23" customHeight="1" x14ac:dyDescent="0.25">
      <c r="B211" s="215"/>
      <c r="C211" s="216"/>
      <c r="D211" s="217" t="s">
        <v>77</v>
      </c>
      <c r="E211" s="220" t="s">
        <v>447</v>
      </c>
      <c r="F211" s="220" t="s">
        <v>448</v>
      </c>
      <c r="G211" s="216"/>
      <c r="H211" s="216"/>
      <c r="I211" s="249"/>
      <c r="J211" s="221">
        <f>BK211</f>
        <v>0</v>
      </c>
      <c r="L211" s="123"/>
      <c r="M211" s="127"/>
      <c r="P211" s="128">
        <f>SUM(P212:P216)</f>
        <v>157.983182</v>
      </c>
      <c r="R211" s="128">
        <f>SUM(R212:R216)</f>
        <v>0</v>
      </c>
      <c r="T211" s="129">
        <f>SUM(T212:T216)</f>
        <v>0</v>
      </c>
      <c r="AR211" s="124" t="s">
        <v>86</v>
      </c>
      <c r="AT211" s="130" t="s">
        <v>77</v>
      </c>
      <c r="AU211" s="130" t="s">
        <v>86</v>
      </c>
      <c r="AY211" s="124" t="s">
        <v>248</v>
      </c>
      <c r="BK211" s="131">
        <f>SUM(BK212:BK216)</f>
        <v>0</v>
      </c>
    </row>
    <row r="212" spans="2:65" s="1" customFormat="1" ht="24.15" customHeight="1" x14ac:dyDescent="0.2">
      <c r="B212" s="184"/>
      <c r="C212" s="222" t="s">
        <v>449</v>
      </c>
      <c r="D212" s="222" t="s">
        <v>250</v>
      </c>
      <c r="E212" s="223" t="s">
        <v>450</v>
      </c>
      <c r="F212" s="224" t="s">
        <v>451</v>
      </c>
      <c r="G212" s="225" t="s">
        <v>343</v>
      </c>
      <c r="H212" s="226">
        <v>981.26199999999994</v>
      </c>
      <c r="I212" s="180">
        <v>0</v>
      </c>
      <c r="J212" s="228">
        <f>ROUND(I212*H212,2)</f>
        <v>0</v>
      </c>
      <c r="K212" s="141"/>
      <c r="L212" s="29"/>
      <c r="M212" s="142" t="s">
        <v>1</v>
      </c>
      <c r="N212" s="143" t="s">
        <v>43</v>
      </c>
      <c r="O212" s="144">
        <v>0.125</v>
      </c>
      <c r="P212" s="144">
        <f>O212*H212</f>
        <v>122.65774999999999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AR212" s="146" t="s">
        <v>253</v>
      </c>
      <c r="AT212" s="146" t="s">
        <v>250</v>
      </c>
      <c r="AU212" s="146" t="s">
        <v>88</v>
      </c>
      <c r="AY212" s="17" t="s">
        <v>248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7" t="s">
        <v>86</v>
      </c>
      <c r="BK212" s="147">
        <f>ROUND(I212*H212,2)</f>
        <v>0</v>
      </c>
      <c r="BL212" s="17" t="s">
        <v>253</v>
      </c>
      <c r="BM212" s="146" t="s">
        <v>452</v>
      </c>
    </row>
    <row r="213" spans="2:65" s="1" customFormat="1" ht="24.15" customHeight="1" x14ac:dyDescent="0.2">
      <c r="B213" s="184"/>
      <c r="C213" s="222" t="s">
        <v>453</v>
      </c>
      <c r="D213" s="222" t="s">
        <v>250</v>
      </c>
      <c r="E213" s="223" t="s">
        <v>454</v>
      </c>
      <c r="F213" s="224" t="s">
        <v>455</v>
      </c>
      <c r="G213" s="225" t="s">
        <v>343</v>
      </c>
      <c r="H213" s="226">
        <v>5887.5720000000001</v>
      </c>
      <c r="I213" s="180">
        <v>0</v>
      </c>
      <c r="J213" s="228">
        <f>ROUND(I213*H213,2)</f>
        <v>0</v>
      </c>
      <c r="K213" s="141"/>
      <c r="L213" s="29"/>
      <c r="M213" s="142" t="s">
        <v>1</v>
      </c>
      <c r="N213" s="143" t="s">
        <v>43</v>
      </c>
      <c r="O213" s="144">
        <v>6.0000000000000001E-3</v>
      </c>
      <c r="P213" s="144">
        <f>O213*H213</f>
        <v>35.325431999999999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AR213" s="146" t="s">
        <v>253</v>
      </c>
      <c r="AT213" s="146" t="s">
        <v>250</v>
      </c>
      <c r="AU213" s="146" t="s">
        <v>88</v>
      </c>
      <c r="AY213" s="17" t="s">
        <v>248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86</v>
      </c>
      <c r="BK213" s="147">
        <f>ROUND(I213*H213,2)</f>
        <v>0</v>
      </c>
      <c r="BL213" s="17" t="s">
        <v>253</v>
      </c>
      <c r="BM213" s="146" t="s">
        <v>456</v>
      </c>
    </row>
    <row r="214" spans="2:65" s="12" customFormat="1" x14ac:dyDescent="0.2">
      <c r="B214" s="229"/>
      <c r="C214" s="230"/>
      <c r="D214" s="231" t="s">
        <v>255</v>
      </c>
      <c r="E214" s="230"/>
      <c r="F214" s="233" t="s">
        <v>457</v>
      </c>
      <c r="G214" s="230"/>
      <c r="H214" s="234">
        <v>5887.5720000000001</v>
      </c>
      <c r="I214" s="247"/>
      <c r="J214" s="230"/>
      <c r="L214" s="148"/>
      <c r="M214" s="150"/>
      <c r="T214" s="151"/>
      <c r="AT214" s="149" t="s">
        <v>255</v>
      </c>
      <c r="AU214" s="149" t="s">
        <v>88</v>
      </c>
      <c r="AV214" s="12" t="s">
        <v>88</v>
      </c>
      <c r="AW214" s="12" t="s">
        <v>3</v>
      </c>
      <c r="AX214" s="12" t="s">
        <v>86</v>
      </c>
      <c r="AY214" s="149" t="s">
        <v>248</v>
      </c>
    </row>
    <row r="215" spans="2:65" s="1" customFormat="1" ht="33" customHeight="1" x14ac:dyDescent="0.2">
      <c r="B215" s="184"/>
      <c r="C215" s="222" t="s">
        <v>458</v>
      </c>
      <c r="D215" s="222" t="s">
        <v>250</v>
      </c>
      <c r="E215" s="223" t="s">
        <v>459</v>
      </c>
      <c r="F215" s="224" t="s">
        <v>460</v>
      </c>
      <c r="G215" s="225" t="s">
        <v>343</v>
      </c>
      <c r="H215" s="226">
        <v>272.86599999999999</v>
      </c>
      <c r="I215" s="180">
        <v>0</v>
      </c>
      <c r="J215" s="228">
        <f>ROUND(I215*H215,2)</f>
        <v>0</v>
      </c>
      <c r="K215" s="141"/>
      <c r="L215" s="29"/>
      <c r="M215" s="142" t="s">
        <v>1</v>
      </c>
      <c r="N215" s="143" t="s">
        <v>43</v>
      </c>
      <c r="O215" s="144">
        <v>0</v>
      </c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AR215" s="146" t="s">
        <v>253</v>
      </c>
      <c r="AT215" s="146" t="s">
        <v>250</v>
      </c>
      <c r="AU215" s="146" t="s">
        <v>88</v>
      </c>
      <c r="AY215" s="17" t="s">
        <v>248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86</v>
      </c>
      <c r="BK215" s="147">
        <f>ROUND(I215*H215,2)</f>
        <v>0</v>
      </c>
      <c r="BL215" s="17" t="s">
        <v>253</v>
      </c>
      <c r="BM215" s="146" t="s">
        <v>461</v>
      </c>
    </row>
    <row r="216" spans="2:65" s="1" customFormat="1" ht="33" customHeight="1" x14ac:dyDescent="0.2">
      <c r="B216" s="184"/>
      <c r="C216" s="222" t="s">
        <v>462</v>
      </c>
      <c r="D216" s="222" t="s">
        <v>250</v>
      </c>
      <c r="E216" s="223" t="s">
        <v>463</v>
      </c>
      <c r="F216" s="224" t="s">
        <v>464</v>
      </c>
      <c r="G216" s="225" t="s">
        <v>343</v>
      </c>
      <c r="H216" s="226">
        <v>15.365</v>
      </c>
      <c r="I216" s="180">
        <v>0</v>
      </c>
      <c r="J216" s="228">
        <f>ROUND(I216*H216,2)</f>
        <v>0</v>
      </c>
      <c r="K216" s="141"/>
      <c r="L216" s="29"/>
      <c r="M216" s="142" t="s">
        <v>1</v>
      </c>
      <c r="N216" s="143" t="s">
        <v>43</v>
      </c>
      <c r="O216" s="144">
        <v>0</v>
      </c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AR216" s="146" t="s">
        <v>253</v>
      </c>
      <c r="AT216" s="146" t="s">
        <v>250</v>
      </c>
      <c r="AU216" s="146" t="s">
        <v>88</v>
      </c>
      <c r="AY216" s="17" t="s">
        <v>248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7" t="s">
        <v>86</v>
      </c>
      <c r="BK216" s="147">
        <f>ROUND(I216*H216,2)</f>
        <v>0</v>
      </c>
      <c r="BL216" s="17" t="s">
        <v>253</v>
      </c>
      <c r="BM216" s="146" t="s">
        <v>465</v>
      </c>
    </row>
    <row r="217" spans="2:65" s="11" customFormat="1" ht="26" customHeight="1" x14ac:dyDescent="0.35">
      <c r="B217" s="215"/>
      <c r="C217" s="216"/>
      <c r="D217" s="217" t="s">
        <v>77</v>
      </c>
      <c r="E217" s="218" t="s">
        <v>466</v>
      </c>
      <c r="F217" s="218" t="s">
        <v>467</v>
      </c>
      <c r="G217" s="216"/>
      <c r="H217" s="216"/>
      <c r="I217" s="249"/>
      <c r="J217" s="219">
        <f>BK217</f>
        <v>0</v>
      </c>
      <c r="L217" s="123"/>
      <c r="M217" s="127"/>
      <c r="P217" s="128">
        <f>P218</f>
        <v>46.555199999999999</v>
      </c>
      <c r="R217" s="128">
        <f>R218</f>
        <v>0</v>
      </c>
      <c r="T217" s="129">
        <f>T218</f>
        <v>15.660864</v>
      </c>
      <c r="AR217" s="124" t="s">
        <v>88</v>
      </c>
      <c r="AT217" s="130" t="s">
        <v>77</v>
      </c>
      <c r="AU217" s="130" t="s">
        <v>78</v>
      </c>
      <c r="AY217" s="124" t="s">
        <v>248</v>
      </c>
      <c r="BK217" s="131">
        <f>BK218</f>
        <v>0</v>
      </c>
    </row>
    <row r="218" spans="2:65" s="11" customFormat="1" ht="23" customHeight="1" x14ac:dyDescent="0.25">
      <c r="B218" s="215"/>
      <c r="C218" s="216"/>
      <c r="D218" s="217" t="s">
        <v>77</v>
      </c>
      <c r="E218" s="220" t="s">
        <v>468</v>
      </c>
      <c r="F218" s="220" t="s">
        <v>469</v>
      </c>
      <c r="G218" s="216"/>
      <c r="H218" s="216"/>
      <c r="I218" s="249"/>
      <c r="J218" s="221">
        <f>BK218</f>
        <v>0</v>
      </c>
      <c r="L218" s="123"/>
      <c r="M218" s="127"/>
      <c r="P218" s="128">
        <f>SUM(P219:P220)</f>
        <v>46.555199999999999</v>
      </c>
      <c r="R218" s="128">
        <f>SUM(R219:R220)</f>
        <v>0</v>
      </c>
      <c r="T218" s="129">
        <f>SUM(T219:T220)</f>
        <v>15.660864</v>
      </c>
      <c r="AR218" s="124" t="s">
        <v>88</v>
      </c>
      <c r="AT218" s="130" t="s">
        <v>77</v>
      </c>
      <c r="AU218" s="130" t="s">
        <v>86</v>
      </c>
      <c r="AY218" s="124" t="s">
        <v>248</v>
      </c>
      <c r="BK218" s="131">
        <f>SUM(BK219:BK220)</f>
        <v>0</v>
      </c>
    </row>
    <row r="219" spans="2:65" s="1" customFormat="1" ht="24.15" customHeight="1" x14ac:dyDescent="0.2">
      <c r="B219" s="184"/>
      <c r="C219" s="222" t="s">
        <v>470</v>
      </c>
      <c r="D219" s="222" t="s">
        <v>250</v>
      </c>
      <c r="E219" s="223" t="s">
        <v>471</v>
      </c>
      <c r="F219" s="224" t="s">
        <v>472</v>
      </c>
      <c r="G219" s="225" t="s">
        <v>283</v>
      </c>
      <c r="H219" s="226">
        <v>190.8</v>
      </c>
      <c r="I219" s="180">
        <v>0</v>
      </c>
      <c r="J219" s="228">
        <f>ROUND(I219*H219,2)</f>
        <v>0</v>
      </c>
      <c r="K219" s="141"/>
      <c r="L219" s="29"/>
      <c r="M219" s="142" t="s">
        <v>1</v>
      </c>
      <c r="N219" s="143" t="s">
        <v>43</v>
      </c>
      <c r="O219" s="144">
        <v>0.24399999999999999</v>
      </c>
      <c r="P219" s="144">
        <f>O219*H219</f>
        <v>46.555199999999999</v>
      </c>
      <c r="Q219" s="144">
        <v>0</v>
      </c>
      <c r="R219" s="144">
        <f>Q219*H219</f>
        <v>0</v>
      </c>
      <c r="S219" s="144">
        <v>8.208E-2</v>
      </c>
      <c r="T219" s="145">
        <f>S219*H219</f>
        <v>15.660864</v>
      </c>
      <c r="AR219" s="146" t="s">
        <v>330</v>
      </c>
      <c r="AT219" s="146" t="s">
        <v>250</v>
      </c>
      <c r="AU219" s="146" t="s">
        <v>88</v>
      </c>
      <c r="AY219" s="17" t="s">
        <v>248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7" t="s">
        <v>86</v>
      </c>
      <c r="BK219" s="147">
        <f>ROUND(I219*H219,2)</f>
        <v>0</v>
      </c>
      <c r="BL219" s="17" t="s">
        <v>330</v>
      </c>
      <c r="BM219" s="146" t="s">
        <v>473</v>
      </c>
    </row>
    <row r="220" spans="2:65" s="12" customFormat="1" ht="20" x14ac:dyDescent="0.2">
      <c r="B220" s="229"/>
      <c r="C220" s="230"/>
      <c r="D220" s="231" t="s">
        <v>255</v>
      </c>
      <c r="E220" s="232" t="s">
        <v>1</v>
      </c>
      <c r="F220" s="233" t="s">
        <v>474</v>
      </c>
      <c r="G220" s="230"/>
      <c r="H220" s="234">
        <v>190.8</v>
      </c>
      <c r="I220" s="247"/>
      <c r="J220" s="230"/>
      <c r="L220" s="148"/>
      <c r="M220" s="160"/>
      <c r="N220" s="161"/>
      <c r="O220" s="161"/>
      <c r="P220" s="161"/>
      <c r="Q220" s="161"/>
      <c r="R220" s="161"/>
      <c r="S220" s="161"/>
      <c r="T220" s="162"/>
      <c r="AT220" s="149" t="s">
        <v>255</v>
      </c>
      <c r="AU220" s="149" t="s">
        <v>88</v>
      </c>
      <c r="AV220" s="12" t="s">
        <v>88</v>
      </c>
      <c r="AW220" s="12" t="s">
        <v>34</v>
      </c>
      <c r="AX220" s="12" t="s">
        <v>86</v>
      </c>
      <c r="AY220" s="149" t="s">
        <v>248</v>
      </c>
    </row>
    <row r="221" spans="2:65" s="1" customFormat="1" ht="6.9" customHeight="1" x14ac:dyDescent="0.2">
      <c r="B221" s="41"/>
      <c r="C221" s="42"/>
      <c r="D221" s="42"/>
      <c r="E221" s="42"/>
      <c r="F221" s="42"/>
      <c r="G221" s="42"/>
      <c r="H221" s="42"/>
      <c r="I221" s="42"/>
      <c r="J221" s="42"/>
      <c r="K221" s="42"/>
      <c r="L221" s="29"/>
    </row>
  </sheetData>
  <autoFilter ref="C121:K220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84"/>
  <sheetViews>
    <sheetView showGridLines="0" topLeftCell="A168" workbookViewId="0">
      <selection activeCell="F94" sqref="F94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154</v>
      </c>
      <c r="AZ2" s="90" t="s">
        <v>195</v>
      </c>
      <c r="BA2" s="90" t="s">
        <v>196</v>
      </c>
      <c r="BB2" s="90" t="s">
        <v>193</v>
      </c>
      <c r="BC2" s="90" t="s">
        <v>975</v>
      </c>
      <c r="BD2" s="90" t="s">
        <v>113</v>
      </c>
    </row>
    <row r="3" spans="2:5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  <c r="AZ3" s="90" t="s">
        <v>202</v>
      </c>
      <c r="BA3" s="90" t="s">
        <v>203</v>
      </c>
      <c r="BB3" s="90" t="s">
        <v>193</v>
      </c>
      <c r="BC3" s="90" t="s">
        <v>1466</v>
      </c>
      <c r="BD3" s="90" t="s">
        <v>113</v>
      </c>
    </row>
    <row r="4" spans="2:5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  <c r="AZ4" s="90" t="s">
        <v>208</v>
      </c>
      <c r="BA4" s="90" t="s">
        <v>209</v>
      </c>
      <c r="BB4" s="90" t="s">
        <v>193</v>
      </c>
      <c r="BC4" s="90" t="s">
        <v>142</v>
      </c>
      <c r="BD4" s="90" t="s">
        <v>113</v>
      </c>
    </row>
    <row r="5" spans="2:56" ht="6.9" hidden="1" customHeight="1" x14ac:dyDescent="0.2">
      <c r="B5" s="250"/>
      <c r="L5" s="20"/>
      <c r="AZ5" s="90" t="s">
        <v>212</v>
      </c>
      <c r="BA5" s="90" t="s">
        <v>213</v>
      </c>
      <c r="BB5" s="90" t="s">
        <v>193</v>
      </c>
      <c r="BC5" s="90" t="s">
        <v>442</v>
      </c>
      <c r="BD5" s="90" t="s">
        <v>113</v>
      </c>
    </row>
    <row r="6" spans="2:56" ht="12" hidden="1" customHeight="1" x14ac:dyDescent="0.2">
      <c r="B6" s="250"/>
      <c r="D6" s="187" t="s">
        <v>14</v>
      </c>
      <c r="L6" s="20"/>
      <c r="AZ6" s="90" t="s">
        <v>216</v>
      </c>
      <c r="BA6" s="90" t="s">
        <v>217</v>
      </c>
      <c r="BB6" s="90" t="s">
        <v>193</v>
      </c>
      <c r="BC6" s="90" t="s">
        <v>2000</v>
      </c>
      <c r="BD6" s="90" t="s">
        <v>113</v>
      </c>
    </row>
    <row r="7" spans="2:5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56" ht="12" hidden="1" customHeight="1" x14ac:dyDescent="0.2">
      <c r="B8" s="250"/>
      <c r="D8" s="187" t="s">
        <v>211</v>
      </c>
      <c r="L8" s="20"/>
    </row>
    <row r="9" spans="2:56" s="1" customFormat="1" ht="16.5" hidden="1" customHeight="1" x14ac:dyDescent="0.2">
      <c r="B9" s="184"/>
      <c r="C9" s="186"/>
      <c r="D9" s="186"/>
      <c r="E9" s="345" t="s">
        <v>2001</v>
      </c>
      <c r="F9" s="344"/>
      <c r="G9" s="344"/>
      <c r="H9" s="344"/>
      <c r="I9" s="186"/>
      <c r="J9" s="186"/>
      <c r="L9" s="29"/>
    </row>
    <row r="10" spans="2:5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56" s="1" customFormat="1" ht="16.5" hidden="1" customHeight="1" x14ac:dyDescent="0.2">
      <c r="B11" s="184"/>
      <c r="C11" s="186"/>
      <c r="D11" s="186"/>
      <c r="E11" s="343" t="s">
        <v>2177</v>
      </c>
      <c r="F11" s="344"/>
      <c r="G11" s="344"/>
      <c r="H11" s="344"/>
      <c r="I11" s="186"/>
      <c r="J11" s="186"/>
      <c r="L11" s="29"/>
    </row>
    <row r="12" spans="2:5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5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5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5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5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ROUND(J127,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ROUND((SUM(BE127:BE183)),  2)</f>
        <v>0</v>
      </c>
      <c r="G35" s="186"/>
      <c r="H35" s="186"/>
      <c r="I35" s="273">
        <v>0.21</v>
      </c>
      <c r="J35" s="272">
        <f>ROUND(((SUM(BE127:BE183))*I35),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ROUND((SUM(BF127:BF183)),  2)</f>
        <v>0</v>
      </c>
      <c r="G36" s="186"/>
      <c r="H36" s="186"/>
      <c r="I36" s="273">
        <v>0.15</v>
      </c>
      <c r="J36" s="272">
        <f>ROUND(((SUM(BF127:BF183))*I36),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ROUND((SUM(BG127:BG183)),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ROUND((SUM(BH127:BH183)),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ROUND((SUM(BI127:BI183)),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2001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02 - Přístupové chodníky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J127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J128</f>
        <v>0</v>
      </c>
      <c r="L99" s="106"/>
    </row>
    <row r="100" spans="2:47" s="9" customFormat="1" ht="20" customHeight="1" x14ac:dyDescent="0.2">
      <c r="B100" s="201"/>
      <c r="C100" s="202"/>
      <c r="D100" s="203" t="s">
        <v>228</v>
      </c>
      <c r="E100" s="204"/>
      <c r="F100" s="204"/>
      <c r="G100" s="204"/>
      <c r="H100" s="204"/>
      <c r="I100" s="204"/>
      <c r="J100" s="205">
        <f>J129</f>
        <v>0</v>
      </c>
      <c r="L100" s="110"/>
    </row>
    <row r="101" spans="2:47" s="9" customFormat="1" ht="20" customHeight="1" x14ac:dyDescent="0.2">
      <c r="B101" s="201"/>
      <c r="C101" s="202"/>
      <c r="D101" s="203" t="s">
        <v>2003</v>
      </c>
      <c r="E101" s="204"/>
      <c r="F101" s="204"/>
      <c r="G101" s="204"/>
      <c r="H101" s="204"/>
      <c r="I101" s="204"/>
      <c r="J101" s="205">
        <f>J134</f>
        <v>0</v>
      </c>
      <c r="L101" s="110"/>
    </row>
    <row r="102" spans="2:47" s="9" customFormat="1" ht="20" customHeight="1" x14ac:dyDescent="0.2">
      <c r="B102" s="201"/>
      <c r="C102" s="202"/>
      <c r="D102" s="203" t="s">
        <v>229</v>
      </c>
      <c r="E102" s="204"/>
      <c r="F102" s="204"/>
      <c r="G102" s="204"/>
      <c r="H102" s="204"/>
      <c r="I102" s="204"/>
      <c r="J102" s="205">
        <f>J159</f>
        <v>0</v>
      </c>
      <c r="L102" s="110"/>
    </row>
    <row r="103" spans="2:47" s="9" customFormat="1" ht="20" customHeight="1" x14ac:dyDescent="0.2">
      <c r="B103" s="201"/>
      <c r="C103" s="202"/>
      <c r="D103" s="203" t="s">
        <v>493</v>
      </c>
      <c r="E103" s="204"/>
      <c r="F103" s="204"/>
      <c r="G103" s="204"/>
      <c r="H103" s="204"/>
      <c r="I103" s="204"/>
      <c r="J103" s="205">
        <f>J174</f>
        <v>0</v>
      </c>
      <c r="L103" s="110"/>
    </row>
    <row r="104" spans="2:47" s="8" customFormat="1" ht="24.9" customHeight="1" x14ac:dyDescent="0.2">
      <c r="B104" s="196"/>
      <c r="C104" s="197"/>
      <c r="D104" s="198" t="s">
        <v>231</v>
      </c>
      <c r="E104" s="199"/>
      <c r="F104" s="199"/>
      <c r="G104" s="199"/>
      <c r="H104" s="199"/>
      <c r="I104" s="199"/>
      <c r="J104" s="200">
        <f>J176</f>
        <v>0</v>
      </c>
      <c r="L104" s="106"/>
    </row>
    <row r="105" spans="2:47" s="9" customFormat="1" ht="20" customHeight="1" x14ac:dyDescent="0.2">
      <c r="B105" s="201"/>
      <c r="C105" s="202"/>
      <c r="D105" s="203" t="s">
        <v>500</v>
      </c>
      <c r="E105" s="204"/>
      <c r="F105" s="204"/>
      <c r="G105" s="204"/>
      <c r="H105" s="204"/>
      <c r="I105" s="204"/>
      <c r="J105" s="205">
        <f>J177</f>
        <v>0</v>
      </c>
      <c r="L105" s="110"/>
    </row>
    <row r="106" spans="2:47" s="1" customFormat="1" ht="21.75" customHeight="1" x14ac:dyDescent="0.2">
      <c r="B106" s="184"/>
      <c r="C106" s="186"/>
      <c r="D106" s="186"/>
      <c r="E106" s="186"/>
      <c r="F106" s="186"/>
      <c r="G106" s="186"/>
      <c r="H106" s="186"/>
      <c r="I106" s="186"/>
      <c r="J106" s="186"/>
      <c r="L106" s="29"/>
    </row>
    <row r="107" spans="2:47" s="1" customFormat="1" ht="6.9" customHeight="1" x14ac:dyDescent="0.2">
      <c r="B107" s="206"/>
      <c r="C107" s="207"/>
      <c r="D107" s="207"/>
      <c r="E107" s="207"/>
      <c r="F107" s="207"/>
      <c r="G107" s="207"/>
      <c r="H107" s="207"/>
      <c r="I107" s="207"/>
      <c r="J107" s="207"/>
      <c r="K107" s="42"/>
      <c r="L107" s="29"/>
    </row>
    <row r="111" spans="2:47" s="1" customFormat="1" ht="6.9" customHeight="1" x14ac:dyDescent="0.2">
      <c r="B111" s="182"/>
      <c r="C111" s="183"/>
      <c r="D111" s="183"/>
      <c r="E111" s="183"/>
      <c r="F111" s="183"/>
      <c r="G111" s="183"/>
      <c r="H111" s="183"/>
      <c r="I111" s="183"/>
      <c r="J111" s="183"/>
      <c r="K111" s="44"/>
      <c r="L111" s="29"/>
    </row>
    <row r="112" spans="2:47" s="1" customFormat="1" ht="24.9" customHeight="1" x14ac:dyDescent="0.2">
      <c r="B112" s="184"/>
      <c r="C112" s="185" t="s">
        <v>233</v>
      </c>
      <c r="D112" s="186"/>
      <c r="E112" s="186"/>
      <c r="F112" s="186"/>
      <c r="G112" s="186"/>
      <c r="H112" s="186"/>
      <c r="I112" s="186"/>
      <c r="J112" s="186"/>
      <c r="L112" s="29"/>
    </row>
    <row r="113" spans="2:63" s="1" customFormat="1" ht="6.9" customHeight="1" x14ac:dyDescent="0.2">
      <c r="B113" s="184"/>
      <c r="C113" s="186"/>
      <c r="D113" s="186"/>
      <c r="E113" s="186"/>
      <c r="F113" s="186"/>
      <c r="G113" s="186"/>
      <c r="H113" s="186"/>
      <c r="I113" s="186"/>
      <c r="J113" s="186"/>
      <c r="L113" s="29"/>
    </row>
    <row r="114" spans="2:63" s="1" customFormat="1" ht="12" customHeight="1" x14ac:dyDescent="0.2">
      <c r="B114" s="184"/>
      <c r="C114" s="187" t="s">
        <v>14</v>
      </c>
      <c r="D114" s="186"/>
      <c r="E114" s="186"/>
      <c r="F114" s="186"/>
      <c r="G114" s="186"/>
      <c r="H114" s="186"/>
      <c r="I114" s="186"/>
      <c r="J114" s="186"/>
      <c r="L114" s="29"/>
    </row>
    <row r="115" spans="2:63" s="1" customFormat="1" ht="16.5" customHeight="1" x14ac:dyDescent="0.2">
      <c r="B115" s="184"/>
      <c r="C115" s="186"/>
      <c r="D115" s="186"/>
      <c r="E115" s="345" t="str">
        <f>E7</f>
        <v>ON Náchod Urgentní příjem</v>
      </c>
      <c r="F115" s="346"/>
      <c r="G115" s="346"/>
      <c r="H115" s="346"/>
      <c r="I115" s="186"/>
      <c r="J115" s="186"/>
      <c r="L115" s="29"/>
    </row>
    <row r="116" spans="2:63" ht="12" customHeight="1" x14ac:dyDescent="0.2">
      <c r="B116" s="250"/>
      <c r="C116" s="187" t="s">
        <v>211</v>
      </c>
      <c r="L116" s="20"/>
    </row>
    <row r="117" spans="2:63" s="1" customFormat="1" ht="16.5" customHeight="1" x14ac:dyDescent="0.2">
      <c r="B117" s="184"/>
      <c r="C117" s="186"/>
      <c r="D117" s="186"/>
      <c r="E117" s="345" t="s">
        <v>2001</v>
      </c>
      <c r="F117" s="344"/>
      <c r="G117" s="344"/>
      <c r="H117" s="344"/>
      <c r="I117" s="186"/>
      <c r="J117" s="186"/>
      <c r="L117" s="29"/>
    </row>
    <row r="118" spans="2:63" s="1" customFormat="1" ht="12" customHeight="1" x14ac:dyDescent="0.2">
      <c r="B118" s="184"/>
      <c r="C118" s="187" t="s">
        <v>491</v>
      </c>
      <c r="D118" s="186"/>
      <c r="E118" s="186"/>
      <c r="F118" s="186"/>
      <c r="G118" s="186"/>
      <c r="H118" s="186"/>
      <c r="I118" s="186"/>
      <c r="J118" s="186"/>
      <c r="L118" s="29"/>
    </row>
    <row r="119" spans="2:63" s="1" customFormat="1" ht="16.5" customHeight="1" x14ac:dyDescent="0.2">
      <c r="B119" s="184"/>
      <c r="C119" s="186"/>
      <c r="D119" s="186"/>
      <c r="E119" s="343" t="str">
        <f>E11</f>
        <v>02 - Přístupové chodníky</v>
      </c>
      <c r="F119" s="344"/>
      <c r="G119" s="344"/>
      <c r="H119" s="344"/>
      <c r="I119" s="186"/>
      <c r="J119" s="186"/>
      <c r="L119" s="29"/>
    </row>
    <row r="120" spans="2:63" s="1" customFormat="1" ht="6.9" customHeight="1" x14ac:dyDescent="0.2">
      <c r="B120" s="184"/>
      <c r="C120" s="186"/>
      <c r="D120" s="186"/>
      <c r="E120" s="186"/>
      <c r="F120" s="186"/>
      <c r="G120" s="186"/>
      <c r="H120" s="186"/>
      <c r="I120" s="186"/>
      <c r="J120" s="186"/>
      <c r="L120" s="29"/>
    </row>
    <row r="121" spans="2:63" s="1" customFormat="1" ht="12" customHeight="1" x14ac:dyDescent="0.2">
      <c r="B121" s="184"/>
      <c r="C121" s="187" t="s">
        <v>18</v>
      </c>
      <c r="D121" s="186"/>
      <c r="E121" s="186"/>
      <c r="F121" s="188" t="str">
        <f>F14</f>
        <v>Náchod</v>
      </c>
      <c r="G121" s="186"/>
      <c r="H121" s="186"/>
      <c r="I121" s="187" t="s">
        <v>20</v>
      </c>
      <c r="J121" s="189" t="str">
        <f>IF(J14="","",J14)</f>
        <v>10. 8. 2023</v>
      </c>
      <c r="L121" s="29"/>
    </row>
    <row r="122" spans="2:63" s="1" customFormat="1" ht="6.9" customHeight="1" x14ac:dyDescent="0.2">
      <c r="B122" s="184"/>
      <c r="C122" s="186"/>
      <c r="D122" s="186"/>
      <c r="E122" s="186"/>
      <c r="F122" s="186"/>
      <c r="G122" s="186"/>
      <c r="H122" s="186"/>
      <c r="I122" s="186"/>
      <c r="J122" s="186"/>
      <c r="L122" s="29"/>
    </row>
    <row r="123" spans="2:63" s="1" customFormat="1" ht="15.15" customHeight="1" x14ac:dyDescent="0.2">
      <c r="B123" s="184"/>
      <c r="C123" s="187" t="s">
        <v>22</v>
      </c>
      <c r="D123" s="186"/>
      <c r="E123" s="186"/>
      <c r="F123" s="188" t="str">
        <f>E17</f>
        <v>Královéhradecký kraj</v>
      </c>
      <c r="G123" s="186"/>
      <c r="H123" s="186"/>
      <c r="I123" s="187" t="s">
        <v>30</v>
      </c>
      <c r="J123" s="190" t="str">
        <f>E23</f>
        <v>PROXION s.r.o.</v>
      </c>
      <c r="L123" s="29"/>
    </row>
    <row r="124" spans="2:63" s="1" customFormat="1" ht="15.15" customHeight="1" x14ac:dyDescent="0.2">
      <c r="B124" s="184"/>
      <c r="C124" s="187" t="s">
        <v>28</v>
      </c>
      <c r="D124" s="186"/>
      <c r="E124" s="186"/>
      <c r="F124" s="188" t="str">
        <f>IF(E20="","",E20)</f>
        <v xml:space="preserve"> </v>
      </c>
      <c r="G124" s="186"/>
      <c r="H124" s="186"/>
      <c r="I124" s="187" t="s">
        <v>35</v>
      </c>
      <c r="J124" s="190" t="str">
        <f>E26</f>
        <v>Michael Hlušek</v>
      </c>
      <c r="L124" s="29"/>
    </row>
    <row r="125" spans="2:63" s="1" customFormat="1" ht="10.4" customHeight="1" x14ac:dyDescent="0.2">
      <c r="B125" s="184"/>
      <c r="C125" s="186"/>
      <c r="D125" s="186"/>
      <c r="E125" s="186"/>
      <c r="F125" s="186"/>
      <c r="G125" s="186"/>
      <c r="H125" s="186"/>
      <c r="I125" s="186"/>
      <c r="J125" s="186"/>
      <c r="L125" s="29"/>
    </row>
    <row r="126" spans="2:63" s="10" customFormat="1" ht="29.25" customHeight="1" x14ac:dyDescent="0.2">
      <c r="B126" s="209"/>
      <c r="C126" s="210" t="s">
        <v>234</v>
      </c>
      <c r="D126" s="211" t="s">
        <v>63</v>
      </c>
      <c r="E126" s="211" t="s">
        <v>59</v>
      </c>
      <c r="F126" s="211" t="s">
        <v>60</v>
      </c>
      <c r="G126" s="211" t="s">
        <v>235</v>
      </c>
      <c r="H126" s="211" t="s">
        <v>236</v>
      </c>
      <c r="I126" s="211" t="s">
        <v>237</v>
      </c>
      <c r="J126" s="212" t="s">
        <v>224</v>
      </c>
      <c r="K126" s="118" t="s">
        <v>238</v>
      </c>
      <c r="L126" s="114"/>
      <c r="M126" s="56" t="s">
        <v>1</v>
      </c>
      <c r="N126" s="57" t="s">
        <v>42</v>
      </c>
      <c r="O126" s="57" t="s">
        <v>239</v>
      </c>
      <c r="P126" s="57" t="s">
        <v>240</v>
      </c>
      <c r="Q126" s="57" t="s">
        <v>241</v>
      </c>
      <c r="R126" s="57" t="s">
        <v>242</v>
      </c>
      <c r="S126" s="57" t="s">
        <v>243</v>
      </c>
      <c r="T126" s="58" t="s">
        <v>244</v>
      </c>
    </row>
    <row r="127" spans="2:63" s="1" customFormat="1" ht="23" customHeight="1" x14ac:dyDescent="0.35">
      <c r="B127" s="184"/>
      <c r="C127" s="213" t="s">
        <v>245</v>
      </c>
      <c r="D127" s="186"/>
      <c r="E127" s="186"/>
      <c r="F127" s="186"/>
      <c r="G127" s="186"/>
      <c r="H127" s="186"/>
      <c r="I127" s="186"/>
      <c r="J127" s="214">
        <f>BK127</f>
        <v>0</v>
      </c>
      <c r="L127" s="29"/>
      <c r="M127" s="59"/>
      <c r="N127" s="50"/>
      <c r="O127" s="50"/>
      <c r="P127" s="120">
        <f>P128+P176</f>
        <v>843.05105000000003</v>
      </c>
      <c r="Q127" s="50"/>
      <c r="R127" s="120">
        <f>R128+R176</f>
        <v>368.12825455999985</v>
      </c>
      <c r="S127" s="50"/>
      <c r="T127" s="121">
        <f>T128+T176</f>
        <v>0</v>
      </c>
      <c r="AT127" s="17" t="s">
        <v>77</v>
      </c>
      <c r="AU127" s="17" t="s">
        <v>226</v>
      </c>
      <c r="BK127" s="122">
        <f>BK128+BK176</f>
        <v>0</v>
      </c>
    </row>
    <row r="128" spans="2:63" s="11" customFormat="1" ht="26" customHeight="1" x14ac:dyDescent="0.35">
      <c r="B128" s="215"/>
      <c r="C128" s="216"/>
      <c r="D128" s="217" t="s">
        <v>77</v>
      </c>
      <c r="E128" s="218" t="s">
        <v>246</v>
      </c>
      <c r="F128" s="218" t="s">
        <v>247</v>
      </c>
      <c r="G128" s="216"/>
      <c r="H128" s="216"/>
      <c r="I128" s="216"/>
      <c r="J128" s="219">
        <f>BK128</f>
        <v>0</v>
      </c>
      <c r="L128" s="123"/>
      <c r="M128" s="127"/>
      <c r="P128" s="128">
        <f>P129+P134+P159+P174</f>
        <v>842.97604999999999</v>
      </c>
      <c r="R128" s="128">
        <f>R129+R134+R159+R174</f>
        <v>368.12820455999986</v>
      </c>
      <c r="T128" s="129">
        <f>T129+T134+T159+T174</f>
        <v>0</v>
      </c>
      <c r="AR128" s="124" t="s">
        <v>86</v>
      </c>
      <c r="AT128" s="130" t="s">
        <v>77</v>
      </c>
      <c r="AU128" s="130" t="s">
        <v>78</v>
      </c>
      <c r="AY128" s="124" t="s">
        <v>248</v>
      </c>
      <c r="BK128" s="131">
        <f>BK129+BK134+BK159+BK174</f>
        <v>0</v>
      </c>
    </row>
    <row r="129" spans="2:65" s="11" customFormat="1" ht="23" customHeight="1" x14ac:dyDescent="0.25">
      <c r="B129" s="215"/>
      <c r="C129" s="216"/>
      <c r="D129" s="217" t="s">
        <v>77</v>
      </c>
      <c r="E129" s="220" t="s">
        <v>86</v>
      </c>
      <c r="F129" s="220" t="s">
        <v>249</v>
      </c>
      <c r="G129" s="216"/>
      <c r="H129" s="216"/>
      <c r="I129" s="216"/>
      <c r="J129" s="221">
        <f>BK129</f>
        <v>0</v>
      </c>
      <c r="L129" s="123"/>
      <c r="M129" s="127"/>
      <c r="P129" s="128">
        <f>SUM(P130:P133)</f>
        <v>60.349233999999996</v>
      </c>
      <c r="R129" s="128">
        <f>SUM(R130:R133)</f>
        <v>0</v>
      </c>
      <c r="T129" s="129">
        <f>SUM(T130:T133)</f>
        <v>0</v>
      </c>
      <c r="AR129" s="124" t="s">
        <v>86</v>
      </c>
      <c r="AT129" s="130" t="s">
        <v>77</v>
      </c>
      <c r="AU129" s="130" t="s">
        <v>86</v>
      </c>
      <c r="AY129" s="124" t="s">
        <v>248</v>
      </c>
      <c r="BK129" s="131">
        <f>SUM(BK130:BK133)</f>
        <v>0</v>
      </c>
    </row>
    <row r="130" spans="2:65" s="1" customFormat="1" ht="24.15" customHeight="1" x14ac:dyDescent="0.2">
      <c r="B130" s="184"/>
      <c r="C130" s="222" t="s">
        <v>86</v>
      </c>
      <c r="D130" s="222" t="s">
        <v>250</v>
      </c>
      <c r="E130" s="223" t="s">
        <v>2004</v>
      </c>
      <c r="F130" s="224" t="s">
        <v>2005</v>
      </c>
      <c r="G130" s="225" t="s">
        <v>298</v>
      </c>
      <c r="H130" s="226">
        <v>195.41399999999999</v>
      </c>
      <c r="I130" s="180">
        <v>0</v>
      </c>
      <c r="J130" s="228">
        <f>ROUND(I130*H130,2)</f>
        <v>0</v>
      </c>
      <c r="K130" s="141"/>
      <c r="L130" s="29"/>
      <c r="M130" s="142" t="s">
        <v>1</v>
      </c>
      <c r="N130" s="143" t="s">
        <v>43</v>
      </c>
      <c r="O130" s="144">
        <v>0.13100000000000001</v>
      </c>
      <c r="P130" s="144">
        <f>O130*H130</f>
        <v>25.599233999999999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253</v>
      </c>
      <c r="AT130" s="146" t="s">
        <v>250</v>
      </c>
      <c r="AU130" s="146" t="s">
        <v>88</v>
      </c>
      <c r="AY130" s="17" t="s">
        <v>248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86</v>
      </c>
      <c r="BK130" s="147">
        <f>ROUND(I130*H130,2)</f>
        <v>0</v>
      </c>
      <c r="BL130" s="17" t="s">
        <v>253</v>
      </c>
      <c r="BM130" s="146" t="s">
        <v>2178</v>
      </c>
    </row>
    <row r="131" spans="2:65" s="12" customFormat="1" ht="20" x14ac:dyDescent="0.2">
      <c r="B131" s="229"/>
      <c r="C131" s="230"/>
      <c r="D131" s="231" t="s">
        <v>255</v>
      </c>
      <c r="E131" s="232" t="s">
        <v>1</v>
      </c>
      <c r="F131" s="233" t="s">
        <v>2179</v>
      </c>
      <c r="G131" s="230"/>
      <c r="H131" s="234">
        <v>195.41399999999999</v>
      </c>
      <c r="I131" s="230"/>
      <c r="J131" s="230"/>
      <c r="L131" s="148"/>
      <c r="M131" s="150"/>
      <c r="T131" s="151"/>
      <c r="AT131" s="149" t="s">
        <v>255</v>
      </c>
      <c r="AU131" s="149" t="s">
        <v>88</v>
      </c>
      <c r="AV131" s="12" t="s">
        <v>88</v>
      </c>
      <c r="AW131" s="12" t="s">
        <v>34</v>
      </c>
      <c r="AX131" s="12" t="s">
        <v>86</v>
      </c>
      <c r="AY131" s="149" t="s">
        <v>248</v>
      </c>
    </row>
    <row r="132" spans="2:65" s="1" customFormat="1" ht="24.15" customHeight="1" x14ac:dyDescent="0.2">
      <c r="B132" s="184"/>
      <c r="C132" s="222" t="s">
        <v>88</v>
      </c>
      <c r="D132" s="222" t="s">
        <v>250</v>
      </c>
      <c r="E132" s="223" t="s">
        <v>2008</v>
      </c>
      <c r="F132" s="224" t="s">
        <v>2009</v>
      </c>
      <c r="G132" s="225" t="s">
        <v>193</v>
      </c>
      <c r="H132" s="226">
        <v>250</v>
      </c>
      <c r="I132" s="227">
        <v>0</v>
      </c>
      <c r="J132" s="228">
        <f>ROUND(I132*H132,2)</f>
        <v>0</v>
      </c>
      <c r="K132" s="141"/>
      <c r="L132" s="29"/>
      <c r="M132" s="142" t="s">
        <v>1</v>
      </c>
      <c r="N132" s="143" t="s">
        <v>43</v>
      </c>
      <c r="O132" s="144">
        <v>0.114</v>
      </c>
      <c r="P132" s="144">
        <f>O132*H132</f>
        <v>28.5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253</v>
      </c>
      <c r="AT132" s="146" t="s">
        <v>250</v>
      </c>
      <c r="AU132" s="146" t="s">
        <v>88</v>
      </c>
      <c r="AY132" s="17" t="s">
        <v>248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7" t="s">
        <v>86</v>
      </c>
      <c r="BK132" s="147">
        <f>ROUND(I132*H132,2)</f>
        <v>0</v>
      </c>
      <c r="BL132" s="17" t="s">
        <v>253</v>
      </c>
      <c r="BM132" s="146" t="s">
        <v>2180</v>
      </c>
    </row>
    <row r="133" spans="2:65" s="1" customFormat="1" ht="24.15" customHeight="1" x14ac:dyDescent="0.2">
      <c r="B133" s="184"/>
      <c r="C133" s="222" t="s">
        <v>113</v>
      </c>
      <c r="D133" s="222" t="s">
        <v>250</v>
      </c>
      <c r="E133" s="223" t="s">
        <v>2011</v>
      </c>
      <c r="F133" s="224" t="s">
        <v>2012</v>
      </c>
      <c r="G133" s="225" t="s">
        <v>193</v>
      </c>
      <c r="H133" s="226">
        <v>250</v>
      </c>
      <c r="I133" s="227">
        <v>0</v>
      </c>
      <c r="J133" s="228">
        <f>ROUND(I133*H133,2)</f>
        <v>0</v>
      </c>
      <c r="K133" s="141"/>
      <c r="L133" s="29"/>
      <c r="M133" s="142" t="s">
        <v>1</v>
      </c>
      <c r="N133" s="143" t="s">
        <v>43</v>
      </c>
      <c r="O133" s="144">
        <v>2.5000000000000001E-2</v>
      </c>
      <c r="P133" s="144">
        <f>O133*H133</f>
        <v>6.25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253</v>
      </c>
      <c r="AT133" s="146" t="s">
        <v>250</v>
      </c>
      <c r="AU133" s="146" t="s">
        <v>88</v>
      </c>
      <c r="AY133" s="17" t="s">
        <v>248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86</v>
      </c>
      <c r="BK133" s="147">
        <f>ROUND(I133*H133,2)</f>
        <v>0</v>
      </c>
      <c r="BL133" s="17" t="s">
        <v>253</v>
      </c>
      <c r="BM133" s="146" t="s">
        <v>2181</v>
      </c>
    </row>
    <row r="134" spans="2:65" s="11" customFormat="1" ht="23" customHeight="1" x14ac:dyDescent="0.25">
      <c r="B134" s="215"/>
      <c r="C134" s="216"/>
      <c r="D134" s="217" t="s">
        <v>77</v>
      </c>
      <c r="E134" s="220" t="s">
        <v>270</v>
      </c>
      <c r="F134" s="220" t="s">
        <v>2021</v>
      </c>
      <c r="G134" s="216"/>
      <c r="H134" s="216"/>
      <c r="I134" s="216"/>
      <c r="J134" s="221">
        <f>BK134</f>
        <v>0</v>
      </c>
      <c r="L134" s="123"/>
      <c r="M134" s="127"/>
      <c r="P134" s="128">
        <f>SUM(P135:P158)</f>
        <v>596.34399999999994</v>
      </c>
      <c r="R134" s="128">
        <f>SUM(R135:R158)</f>
        <v>330.20320999999984</v>
      </c>
      <c r="T134" s="129">
        <f>SUM(T135:T158)</f>
        <v>0</v>
      </c>
      <c r="AR134" s="124" t="s">
        <v>86</v>
      </c>
      <c r="AT134" s="130" t="s">
        <v>77</v>
      </c>
      <c r="AU134" s="130" t="s">
        <v>86</v>
      </c>
      <c r="AY134" s="124" t="s">
        <v>248</v>
      </c>
      <c r="BK134" s="131">
        <f>SUM(BK135:BK158)</f>
        <v>0</v>
      </c>
    </row>
    <row r="135" spans="2:65" s="1" customFormat="1" ht="24.15" customHeight="1" x14ac:dyDescent="0.2">
      <c r="B135" s="184"/>
      <c r="C135" s="222" t="s">
        <v>253</v>
      </c>
      <c r="D135" s="222" t="s">
        <v>250</v>
      </c>
      <c r="E135" s="223" t="s">
        <v>2022</v>
      </c>
      <c r="F135" s="224" t="s">
        <v>2023</v>
      </c>
      <c r="G135" s="225" t="s">
        <v>193</v>
      </c>
      <c r="H135" s="226">
        <v>224</v>
      </c>
      <c r="I135" s="227">
        <v>0</v>
      </c>
      <c r="J135" s="228">
        <f>ROUND(I135*H135,2)</f>
        <v>0</v>
      </c>
      <c r="K135" s="141"/>
      <c r="L135" s="29"/>
      <c r="M135" s="142" t="s">
        <v>1</v>
      </c>
      <c r="N135" s="143" t="s">
        <v>43</v>
      </c>
      <c r="O135" s="144">
        <v>2.7E-2</v>
      </c>
      <c r="P135" s="144">
        <f>O135*H135</f>
        <v>6.048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253</v>
      </c>
      <c r="AT135" s="146" t="s">
        <v>250</v>
      </c>
      <c r="AU135" s="146" t="s">
        <v>88</v>
      </c>
      <c r="AY135" s="17" t="s">
        <v>248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86</v>
      </c>
      <c r="BK135" s="147">
        <f>ROUND(I135*H135,2)</f>
        <v>0</v>
      </c>
      <c r="BL135" s="17" t="s">
        <v>253</v>
      </c>
      <c r="BM135" s="146" t="s">
        <v>2182</v>
      </c>
    </row>
    <row r="136" spans="2:65" s="12" customFormat="1" ht="20" x14ac:dyDescent="0.2">
      <c r="B136" s="229"/>
      <c r="C136" s="230"/>
      <c r="D136" s="231" t="s">
        <v>255</v>
      </c>
      <c r="E136" s="232" t="s">
        <v>1</v>
      </c>
      <c r="F136" s="233" t="s">
        <v>2183</v>
      </c>
      <c r="G136" s="230"/>
      <c r="H136" s="234">
        <v>224</v>
      </c>
      <c r="I136" s="230"/>
      <c r="J136" s="230"/>
      <c r="L136" s="148"/>
      <c r="M136" s="150"/>
      <c r="T136" s="151"/>
      <c r="AT136" s="149" t="s">
        <v>255</v>
      </c>
      <c r="AU136" s="149" t="s">
        <v>88</v>
      </c>
      <c r="AV136" s="12" t="s">
        <v>88</v>
      </c>
      <c r="AW136" s="12" t="s">
        <v>34</v>
      </c>
      <c r="AX136" s="12" t="s">
        <v>86</v>
      </c>
      <c r="AY136" s="149" t="s">
        <v>248</v>
      </c>
    </row>
    <row r="137" spans="2:65" s="1" customFormat="1" ht="21.75" customHeight="1" x14ac:dyDescent="0.2">
      <c r="B137" s="184"/>
      <c r="C137" s="222" t="s">
        <v>270</v>
      </c>
      <c r="D137" s="222" t="s">
        <v>250</v>
      </c>
      <c r="E137" s="223" t="s">
        <v>2029</v>
      </c>
      <c r="F137" s="224" t="s">
        <v>2030</v>
      </c>
      <c r="G137" s="225" t="s">
        <v>193</v>
      </c>
      <c r="H137" s="226">
        <v>843</v>
      </c>
      <c r="I137" s="227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0.02</v>
      </c>
      <c r="P137" s="144">
        <f>O137*H137</f>
        <v>16.86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253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253</v>
      </c>
      <c r="BM137" s="146" t="s">
        <v>2184</v>
      </c>
    </row>
    <row r="138" spans="2:65" s="12" customFormat="1" ht="30" x14ac:dyDescent="0.2">
      <c r="B138" s="229"/>
      <c r="C138" s="230"/>
      <c r="D138" s="231" t="s">
        <v>255</v>
      </c>
      <c r="E138" s="232" t="s">
        <v>1</v>
      </c>
      <c r="F138" s="233" t="s">
        <v>2185</v>
      </c>
      <c r="G138" s="230"/>
      <c r="H138" s="234">
        <v>843</v>
      </c>
      <c r="I138" s="230"/>
      <c r="J138" s="230"/>
      <c r="L138" s="148"/>
      <c r="M138" s="150"/>
      <c r="T138" s="151"/>
      <c r="AT138" s="149" t="s">
        <v>255</v>
      </c>
      <c r="AU138" s="149" t="s">
        <v>88</v>
      </c>
      <c r="AV138" s="12" t="s">
        <v>88</v>
      </c>
      <c r="AW138" s="12" t="s">
        <v>34</v>
      </c>
      <c r="AX138" s="12" t="s">
        <v>86</v>
      </c>
      <c r="AY138" s="149" t="s">
        <v>248</v>
      </c>
    </row>
    <row r="139" spans="2:65" s="1" customFormat="1" ht="24.15" customHeight="1" x14ac:dyDescent="0.2">
      <c r="B139" s="184"/>
      <c r="C139" s="222" t="s">
        <v>276</v>
      </c>
      <c r="D139" s="222" t="s">
        <v>250</v>
      </c>
      <c r="E139" s="223" t="s">
        <v>2033</v>
      </c>
      <c r="F139" s="224" t="s">
        <v>2034</v>
      </c>
      <c r="G139" s="225" t="s">
        <v>193</v>
      </c>
      <c r="H139" s="226">
        <v>619</v>
      </c>
      <c r="I139" s="227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2.5999999999999999E-2</v>
      </c>
      <c r="P139" s="144">
        <f>O139*H139</f>
        <v>16.093999999999998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2186</v>
      </c>
    </row>
    <row r="140" spans="2:65" s="12" customFormat="1" ht="20" x14ac:dyDescent="0.2">
      <c r="B140" s="229"/>
      <c r="C140" s="230"/>
      <c r="D140" s="231" t="s">
        <v>255</v>
      </c>
      <c r="E140" s="232" t="s">
        <v>1</v>
      </c>
      <c r="F140" s="233" t="s">
        <v>2187</v>
      </c>
      <c r="G140" s="230"/>
      <c r="H140" s="234">
        <v>619</v>
      </c>
      <c r="I140" s="230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86</v>
      </c>
      <c r="AY140" s="149" t="s">
        <v>248</v>
      </c>
    </row>
    <row r="141" spans="2:65" s="1" customFormat="1" ht="24.15" customHeight="1" x14ac:dyDescent="0.2">
      <c r="B141" s="184"/>
      <c r="C141" s="222" t="s">
        <v>280</v>
      </c>
      <c r="D141" s="222" t="s">
        <v>250</v>
      </c>
      <c r="E141" s="223" t="s">
        <v>2033</v>
      </c>
      <c r="F141" s="224" t="s">
        <v>2034</v>
      </c>
      <c r="G141" s="225" t="s">
        <v>193</v>
      </c>
      <c r="H141" s="226">
        <v>619</v>
      </c>
      <c r="I141" s="227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2.5999999999999999E-2</v>
      </c>
      <c r="P141" s="144">
        <f>O141*H141</f>
        <v>16.093999999999998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2188</v>
      </c>
    </row>
    <row r="142" spans="2:65" s="12" customFormat="1" ht="20" x14ac:dyDescent="0.2">
      <c r="B142" s="229"/>
      <c r="C142" s="230"/>
      <c r="D142" s="231" t="s">
        <v>255</v>
      </c>
      <c r="E142" s="232" t="s">
        <v>1</v>
      </c>
      <c r="F142" s="233" t="s">
        <v>2189</v>
      </c>
      <c r="G142" s="230"/>
      <c r="H142" s="234">
        <v>619</v>
      </c>
      <c r="I142" s="230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" customFormat="1" ht="33" customHeight="1" x14ac:dyDescent="0.2">
      <c r="B143" s="184"/>
      <c r="C143" s="222" t="s">
        <v>286</v>
      </c>
      <c r="D143" s="222" t="s">
        <v>250</v>
      </c>
      <c r="E143" s="223" t="s">
        <v>2190</v>
      </c>
      <c r="F143" s="224" t="s">
        <v>2191</v>
      </c>
      <c r="G143" s="225" t="s">
        <v>193</v>
      </c>
      <c r="H143" s="226">
        <v>263</v>
      </c>
      <c r="I143" s="227">
        <v>0</v>
      </c>
      <c r="J143" s="228">
        <f>ROUND(I143*H143,2)</f>
        <v>0</v>
      </c>
      <c r="K143" s="141"/>
      <c r="L143" s="29"/>
      <c r="M143" s="142" t="s">
        <v>1</v>
      </c>
      <c r="N143" s="143" t="s">
        <v>43</v>
      </c>
      <c r="O143" s="144">
        <v>0.59</v>
      </c>
      <c r="P143" s="144">
        <f>O143*H143</f>
        <v>155.16999999999999</v>
      </c>
      <c r="Q143" s="144">
        <v>9.0620000000000006E-2</v>
      </c>
      <c r="R143" s="144">
        <f>Q143*H143</f>
        <v>23.833060000000003</v>
      </c>
      <c r="S143" s="144">
        <v>0</v>
      </c>
      <c r="T143" s="145">
        <f>S143*H143</f>
        <v>0</v>
      </c>
      <c r="AR143" s="146" t="s">
        <v>253</v>
      </c>
      <c r="AT143" s="146" t="s">
        <v>250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2192</v>
      </c>
    </row>
    <row r="144" spans="2:65" s="12" customFormat="1" ht="30" x14ac:dyDescent="0.2">
      <c r="B144" s="229"/>
      <c r="C144" s="230"/>
      <c r="D144" s="231" t="s">
        <v>255</v>
      </c>
      <c r="E144" s="232" t="s">
        <v>1</v>
      </c>
      <c r="F144" s="233" t="s">
        <v>2193</v>
      </c>
      <c r="G144" s="230"/>
      <c r="H144" s="234">
        <v>224</v>
      </c>
      <c r="I144" s="230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78</v>
      </c>
      <c r="AY144" s="149" t="s">
        <v>248</v>
      </c>
    </row>
    <row r="145" spans="2:65" s="12" customFormat="1" ht="20" x14ac:dyDescent="0.2">
      <c r="B145" s="229"/>
      <c r="C145" s="230"/>
      <c r="D145" s="231" t="s">
        <v>255</v>
      </c>
      <c r="E145" s="232" t="s">
        <v>1</v>
      </c>
      <c r="F145" s="233" t="s">
        <v>2194</v>
      </c>
      <c r="G145" s="230"/>
      <c r="H145" s="234">
        <v>39</v>
      </c>
      <c r="I145" s="230"/>
      <c r="J145" s="230"/>
      <c r="L145" s="148"/>
      <c r="M145" s="150"/>
      <c r="T145" s="151"/>
      <c r="AT145" s="149" t="s">
        <v>255</v>
      </c>
      <c r="AU145" s="149" t="s">
        <v>88</v>
      </c>
      <c r="AV145" s="12" t="s">
        <v>88</v>
      </c>
      <c r="AW145" s="12" t="s">
        <v>34</v>
      </c>
      <c r="AX145" s="12" t="s">
        <v>78</v>
      </c>
      <c r="AY145" s="149" t="s">
        <v>248</v>
      </c>
    </row>
    <row r="146" spans="2:65" s="13" customFormat="1" x14ac:dyDescent="0.2">
      <c r="B146" s="235"/>
      <c r="C146" s="236"/>
      <c r="D146" s="231" t="s">
        <v>255</v>
      </c>
      <c r="E146" s="237" t="s">
        <v>1</v>
      </c>
      <c r="F146" s="238" t="s">
        <v>275</v>
      </c>
      <c r="G146" s="236"/>
      <c r="H146" s="239">
        <v>263</v>
      </c>
      <c r="I146" s="236"/>
      <c r="J146" s="236"/>
      <c r="L146" s="152"/>
      <c r="M146" s="154"/>
      <c r="T146" s="155"/>
      <c r="AT146" s="153" t="s">
        <v>255</v>
      </c>
      <c r="AU146" s="153" t="s">
        <v>88</v>
      </c>
      <c r="AV146" s="13" t="s">
        <v>253</v>
      </c>
      <c r="AW146" s="13" t="s">
        <v>34</v>
      </c>
      <c r="AX146" s="13" t="s">
        <v>86</v>
      </c>
      <c r="AY146" s="153" t="s">
        <v>248</v>
      </c>
    </row>
    <row r="147" spans="2:65" s="1" customFormat="1" ht="21.75" customHeight="1" x14ac:dyDescent="0.2">
      <c r="B147" s="184"/>
      <c r="C147" s="240" t="s">
        <v>291</v>
      </c>
      <c r="D147" s="240" t="s">
        <v>351</v>
      </c>
      <c r="E147" s="241" t="s">
        <v>2062</v>
      </c>
      <c r="F147" s="242" t="s">
        <v>2063</v>
      </c>
      <c r="G147" s="243" t="s">
        <v>193</v>
      </c>
      <c r="H147" s="244">
        <v>165.89999999999901</v>
      </c>
      <c r="I147" s="245">
        <v>0</v>
      </c>
      <c r="J147" s="246">
        <f>ROUND(I147*H147,2)</f>
        <v>0</v>
      </c>
      <c r="K147" s="156"/>
      <c r="L147" s="157"/>
      <c r="M147" s="158" t="s">
        <v>1</v>
      </c>
      <c r="N147" s="159" t="s">
        <v>43</v>
      </c>
      <c r="O147" s="144">
        <v>0</v>
      </c>
      <c r="P147" s="144">
        <f>O147*H147</f>
        <v>0</v>
      </c>
      <c r="Q147" s="144">
        <v>0.17599999999999999</v>
      </c>
      <c r="R147" s="144">
        <f>Q147*H147</f>
        <v>29.198399999999825</v>
      </c>
      <c r="S147" s="144">
        <v>0</v>
      </c>
      <c r="T147" s="145">
        <f>S147*H147</f>
        <v>0</v>
      </c>
      <c r="AR147" s="146" t="s">
        <v>286</v>
      </c>
      <c r="AT147" s="146" t="s">
        <v>351</v>
      </c>
      <c r="AU147" s="146" t="s">
        <v>88</v>
      </c>
      <c r="AY147" s="17" t="s">
        <v>248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86</v>
      </c>
      <c r="BK147" s="147">
        <f>ROUND(I147*H147,2)</f>
        <v>0</v>
      </c>
      <c r="BL147" s="17" t="s">
        <v>253</v>
      </c>
      <c r="BM147" s="146" t="s">
        <v>2195</v>
      </c>
    </row>
    <row r="148" spans="2:65" s="12" customFormat="1" x14ac:dyDescent="0.2">
      <c r="B148" s="229"/>
      <c r="C148" s="230"/>
      <c r="D148" s="231" t="s">
        <v>255</v>
      </c>
      <c r="E148" s="230"/>
      <c r="F148" s="233" t="s">
        <v>2196</v>
      </c>
      <c r="G148" s="230"/>
      <c r="H148" s="234">
        <v>165.89999999999901</v>
      </c>
      <c r="I148" s="230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</v>
      </c>
      <c r="AX148" s="12" t="s">
        <v>86</v>
      </c>
      <c r="AY148" s="149" t="s">
        <v>248</v>
      </c>
    </row>
    <row r="149" spans="2:65" s="1" customFormat="1" ht="16.5" customHeight="1" x14ac:dyDescent="0.2">
      <c r="B149" s="184"/>
      <c r="C149" s="240" t="s">
        <v>139</v>
      </c>
      <c r="D149" s="240" t="s">
        <v>351</v>
      </c>
      <c r="E149" s="241" t="s">
        <v>2197</v>
      </c>
      <c r="F149" s="242" t="s">
        <v>2198</v>
      </c>
      <c r="G149" s="243" t="s">
        <v>193</v>
      </c>
      <c r="H149" s="244">
        <v>57.75</v>
      </c>
      <c r="I149" s="245">
        <v>0</v>
      </c>
      <c r="J149" s="246">
        <f>ROUND(I149*H149,2)</f>
        <v>0</v>
      </c>
      <c r="K149" s="156"/>
      <c r="L149" s="157"/>
      <c r="M149" s="158" t="s">
        <v>1</v>
      </c>
      <c r="N149" s="159" t="s">
        <v>43</v>
      </c>
      <c r="O149" s="144">
        <v>0</v>
      </c>
      <c r="P149" s="144">
        <f>O149*H149</f>
        <v>0</v>
      </c>
      <c r="Q149" s="144">
        <v>0.152</v>
      </c>
      <c r="R149" s="144">
        <f>Q149*H149</f>
        <v>8.7780000000000005</v>
      </c>
      <c r="S149" s="144">
        <v>0</v>
      </c>
      <c r="T149" s="145">
        <f>S149*H149</f>
        <v>0</v>
      </c>
      <c r="AR149" s="146" t="s">
        <v>286</v>
      </c>
      <c r="AT149" s="146" t="s">
        <v>351</v>
      </c>
      <c r="AU149" s="146" t="s">
        <v>88</v>
      </c>
      <c r="AY149" s="17" t="s">
        <v>248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86</v>
      </c>
      <c r="BK149" s="147">
        <f>ROUND(I149*H149,2)</f>
        <v>0</v>
      </c>
      <c r="BL149" s="17" t="s">
        <v>253</v>
      </c>
      <c r="BM149" s="146" t="s">
        <v>2199</v>
      </c>
    </row>
    <row r="150" spans="2:65" s="12" customFormat="1" x14ac:dyDescent="0.2">
      <c r="B150" s="229"/>
      <c r="C150" s="230"/>
      <c r="D150" s="231" t="s">
        <v>255</v>
      </c>
      <c r="E150" s="230"/>
      <c r="F150" s="233" t="s">
        <v>2200</v>
      </c>
      <c r="G150" s="230"/>
      <c r="H150" s="234">
        <v>57.75</v>
      </c>
      <c r="I150" s="230"/>
      <c r="J150" s="230"/>
      <c r="L150" s="148"/>
      <c r="M150" s="150"/>
      <c r="T150" s="151"/>
      <c r="AT150" s="149" t="s">
        <v>255</v>
      </c>
      <c r="AU150" s="149" t="s">
        <v>88</v>
      </c>
      <c r="AV150" s="12" t="s">
        <v>88</v>
      </c>
      <c r="AW150" s="12" t="s">
        <v>3</v>
      </c>
      <c r="AX150" s="12" t="s">
        <v>86</v>
      </c>
      <c r="AY150" s="149" t="s">
        <v>248</v>
      </c>
    </row>
    <row r="151" spans="2:65" s="1" customFormat="1" ht="24.15" customHeight="1" x14ac:dyDescent="0.2">
      <c r="B151" s="184"/>
      <c r="C151" s="240" t="s">
        <v>142</v>
      </c>
      <c r="D151" s="240" t="s">
        <v>351</v>
      </c>
      <c r="E151" s="241" t="s">
        <v>2201</v>
      </c>
      <c r="F151" s="242" t="s">
        <v>2202</v>
      </c>
      <c r="G151" s="243" t="s">
        <v>193</v>
      </c>
      <c r="H151" s="244">
        <v>52.5</v>
      </c>
      <c r="I151" s="245">
        <v>0</v>
      </c>
      <c r="J151" s="246">
        <f>ROUND(I151*H151,2)</f>
        <v>0</v>
      </c>
      <c r="K151" s="156"/>
      <c r="L151" s="157"/>
      <c r="M151" s="158" t="s">
        <v>1</v>
      </c>
      <c r="N151" s="159" t="s">
        <v>43</v>
      </c>
      <c r="O151" s="144">
        <v>0</v>
      </c>
      <c r="P151" s="144">
        <f>O151*H151</f>
        <v>0</v>
      </c>
      <c r="Q151" s="144">
        <v>0.17499999999999999</v>
      </c>
      <c r="R151" s="144">
        <f>Q151*H151</f>
        <v>9.1875</v>
      </c>
      <c r="S151" s="144">
        <v>0</v>
      </c>
      <c r="T151" s="145">
        <f>S151*H151</f>
        <v>0</v>
      </c>
      <c r="AR151" s="146" t="s">
        <v>286</v>
      </c>
      <c r="AT151" s="146" t="s">
        <v>351</v>
      </c>
      <c r="AU151" s="146" t="s">
        <v>88</v>
      </c>
      <c r="AY151" s="17" t="s">
        <v>248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86</v>
      </c>
      <c r="BK151" s="147">
        <f>ROUND(I151*H151,2)</f>
        <v>0</v>
      </c>
      <c r="BL151" s="17" t="s">
        <v>253</v>
      </c>
      <c r="BM151" s="146" t="s">
        <v>2203</v>
      </c>
    </row>
    <row r="152" spans="2:65" s="12" customFormat="1" x14ac:dyDescent="0.2">
      <c r="B152" s="229"/>
      <c r="C152" s="230"/>
      <c r="D152" s="231" t="s">
        <v>255</v>
      </c>
      <c r="E152" s="230"/>
      <c r="F152" s="233" t="s">
        <v>2204</v>
      </c>
      <c r="G152" s="230"/>
      <c r="H152" s="234">
        <v>52.5</v>
      </c>
      <c r="I152" s="230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</v>
      </c>
      <c r="AX152" s="12" t="s">
        <v>86</v>
      </c>
      <c r="AY152" s="149" t="s">
        <v>248</v>
      </c>
    </row>
    <row r="153" spans="2:65" s="1" customFormat="1" ht="38" customHeight="1" x14ac:dyDescent="0.2">
      <c r="B153" s="184"/>
      <c r="C153" s="222" t="s">
        <v>311</v>
      </c>
      <c r="D153" s="222" t="s">
        <v>250</v>
      </c>
      <c r="E153" s="223" t="s">
        <v>2055</v>
      </c>
      <c r="F153" s="224" t="s">
        <v>2056</v>
      </c>
      <c r="G153" s="225" t="s">
        <v>193</v>
      </c>
      <c r="H153" s="226">
        <v>224</v>
      </c>
      <c r="I153" s="227">
        <v>0</v>
      </c>
      <c r="J153" s="228">
        <f>ROUND(I153*H153,2)</f>
        <v>0</v>
      </c>
      <c r="K153" s="141"/>
      <c r="L153" s="29"/>
      <c r="M153" s="142" t="s">
        <v>1</v>
      </c>
      <c r="N153" s="143" t="s">
        <v>43</v>
      </c>
      <c r="O153" s="144">
        <v>0.06</v>
      </c>
      <c r="P153" s="144">
        <f>O153*H153</f>
        <v>13.44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253</v>
      </c>
      <c r="AT153" s="146" t="s">
        <v>250</v>
      </c>
      <c r="AU153" s="146" t="s">
        <v>88</v>
      </c>
      <c r="AY153" s="17" t="s">
        <v>248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86</v>
      </c>
      <c r="BK153" s="147">
        <f>ROUND(I153*H153,2)</f>
        <v>0</v>
      </c>
      <c r="BL153" s="17" t="s">
        <v>253</v>
      </c>
      <c r="BM153" s="146" t="s">
        <v>2205</v>
      </c>
    </row>
    <row r="154" spans="2:65" s="1" customFormat="1" ht="33" customHeight="1" x14ac:dyDescent="0.2">
      <c r="B154" s="184"/>
      <c r="C154" s="222" t="s">
        <v>316</v>
      </c>
      <c r="D154" s="222" t="s">
        <v>250</v>
      </c>
      <c r="E154" s="223" t="s">
        <v>2206</v>
      </c>
      <c r="F154" s="224" t="s">
        <v>2207</v>
      </c>
      <c r="G154" s="225" t="s">
        <v>193</v>
      </c>
      <c r="H154" s="226">
        <v>619</v>
      </c>
      <c r="I154" s="227">
        <v>0</v>
      </c>
      <c r="J154" s="228">
        <f>ROUND(I154*H154,2)</f>
        <v>0</v>
      </c>
      <c r="K154" s="141"/>
      <c r="L154" s="29"/>
      <c r="M154" s="142" t="s">
        <v>1</v>
      </c>
      <c r="N154" s="143" t="s">
        <v>43</v>
      </c>
      <c r="O154" s="144">
        <v>0.60199999999999998</v>
      </c>
      <c r="P154" s="144">
        <f>O154*H154</f>
        <v>372.63799999999998</v>
      </c>
      <c r="Q154" s="144">
        <v>8.7999999999999995E-2</v>
      </c>
      <c r="R154" s="144">
        <f>Q154*H154</f>
        <v>54.471999999999994</v>
      </c>
      <c r="S154" s="144">
        <v>0</v>
      </c>
      <c r="T154" s="145">
        <f>S154*H154</f>
        <v>0</v>
      </c>
      <c r="AR154" s="146" t="s">
        <v>253</v>
      </c>
      <c r="AT154" s="146" t="s">
        <v>250</v>
      </c>
      <c r="AU154" s="146" t="s">
        <v>88</v>
      </c>
      <c r="AY154" s="17" t="s">
        <v>248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86</v>
      </c>
      <c r="BK154" s="147">
        <f>ROUND(I154*H154,2)</f>
        <v>0</v>
      </c>
      <c r="BL154" s="17" t="s">
        <v>253</v>
      </c>
      <c r="BM154" s="146" t="s">
        <v>2208</v>
      </c>
    </row>
    <row r="155" spans="2:65" s="12" customFormat="1" ht="20" x14ac:dyDescent="0.2">
      <c r="B155" s="229"/>
      <c r="C155" s="230"/>
      <c r="D155" s="231" t="s">
        <v>255</v>
      </c>
      <c r="E155" s="232" t="s">
        <v>1</v>
      </c>
      <c r="F155" s="233" t="s">
        <v>2209</v>
      </c>
      <c r="G155" s="230"/>
      <c r="H155" s="234">
        <v>619</v>
      </c>
      <c r="I155" s="230"/>
      <c r="J155" s="230"/>
      <c r="L155" s="148"/>
      <c r="M155" s="150"/>
      <c r="T155" s="151"/>
      <c r="AT155" s="149" t="s">
        <v>255</v>
      </c>
      <c r="AU155" s="149" t="s">
        <v>88</v>
      </c>
      <c r="AV155" s="12" t="s">
        <v>88</v>
      </c>
      <c r="AW155" s="12" t="s">
        <v>34</v>
      </c>
      <c r="AX155" s="12" t="s">
        <v>86</v>
      </c>
      <c r="AY155" s="149" t="s">
        <v>248</v>
      </c>
    </row>
    <row r="156" spans="2:65" s="1" customFormat="1" ht="24.15" customHeight="1" x14ac:dyDescent="0.2">
      <c r="B156" s="184"/>
      <c r="C156" s="240" t="s">
        <v>320</v>
      </c>
      <c r="D156" s="240" t="s">
        <v>351</v>
      </c>
      <c r="E156" s="241" t="s">
        <v>2210</v>
      </c>
      <c r="F156" s="242" t="s">
        <v>2211</v>
      </c>
      <c r="G156" s="243" t="s">
        <v>193</v>
      </c>
      <c r="H156" s="244">
        <v>649.95000000000005</v>
      </c>
      <c r="I156" s="245">
        <v>0</v>
      </c>
      <c r="J156" s="246">
        <f>ROUND(I156*H156,2)</f>
        <v>0</v>
      </c>
      <c r="K156" s="156"/>
      <c r="L156" s="157"/>
      <c r="M156" s="158" t="s">
        <v>1</v>
      </c>
      <c r="N156" s="159" t="s">
        <v>43</v>
      </c>
      <c r="O156" s="144">
        <v>0</v>
      </c>
      <c r="P156" s="144">
        <f>O156*H156</f>
        <v>0</v>
      </c>
      <c r="Q156" s="144">
        <v>0.315</v>
      </c>
      <c r="R156" s="144">
        <f>Q156*H156</f>
        <v>204.73425</v>
      </c>
      <c r="S156" s="144">
        <v>0</v>
      </c>
      <c r="T156" s="145">
        <f>S156*H156</f>
        <v>0</v>
      </c>
      <c r="AR156" s="146" t="s">
        <v>286</v>
      </c>
      <c r="AT156" s="146" t="s">
        <v>351</v>
      </c>
      <c r="AU156" s="146" t="s">
        <v>88</v>
      </c>
      <c r="AY156" s="17" t="s">
        <v>248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86</v>
      </c>
      <c r="BK156" s="147">
        <f>ROUND(I156*H156,2)</f>
        <v>0</v>
      </c>
      <c r="BL156" s="17" t="s">
        <v>253</v>
      </c>
      <c r="BM156" s="146" t="s">
        <v>2212</v>
      </c>
    </row>
    <row r="157" spans="2:65" s="12" customFormat="1" x14ac:dyDescent="0.2">
      <c r="B157" s="229"/>
      <c r="C157" s="230"/>
      <c r="D157" s="231" t="s">
        <v>255</v>
      </c>
      <c r="E157" s="232" t="s">
        <v>1</v>
      </c>
      <c r="F157" s="233" t="s">
        <v>2213</v>
      </c>
      <c r="G157" s="230"/>
      <c r="H157" s="234">
        <v>619</v>
      </c>
      <c r="I157" s="230"/>
      <c r="J157" s="230"/>
      <c r="L157" s="148"/>
      <c r="M157" s="150"/>
      <c r="T157" s="151"/>
      <c r="AT157" s="149" t="s">
        <v>255</v>
      </c>
      <c r="AU157" s="149" t="s">
        <v>88</v>
      </c>
      <c r="AV157" s="12" t="s">
        <v>88</v>
      </c>
      <c r="AW157" s="12" t="s">
        <v>34</v>
      </c>
      <c r="AX157" s="12" t="s">
        <v>86</v>
      </c>
      <c r="AY157" s="149" t="s">
        <v>248</v>
      </c>
    </row>
    <row r="158" spans="2:65" s="12" customFormat="1" x14ac:dyDescent="0.2">
      <c r="B158" s="229"/>
      <c r="C158" s="230"/>
      <c r="D158" s="231" t="s">
        <v>255</v>
      </c>
      <c r="E158" s="230"/>
      <c r="F158" s="233" t="s">
        <v>2214</v>
      </c>
      <c r="G158" s="230"/>
      <c r="H158" s="234">
        <v>649.95000000000005</v>
      </c>
      <c r="I158" s="230"/>
      <c r="J158" s="230"/>
      <c r="L158" s="148"/>
      <c r="M158" s="150"/>
      <c r="T158" s="151"/>
      <c r="AT158" s="149" t="s">
        <v>255</v>
      </c>
      <c r="AU158" s="149" t="s">
        <v>88</v>
      </c>
      <c r="AV158" s="12" t="s">
        <v>88</v>
      </c>
      <c r="AW158" s="12" t="s">
        <v>3</v>
      </c>
      <c r="AX158" s="12" t="s">
        <v>86</v>
      </c>
      <c r="AY158" s="149" t="s">
        <v>248</v>
      </c>
    </row>
    <row r="159" spans="2:65" s="11" customFormat="1" ht="23" customHeight="1" x14ac:dyDescent="0.25">
      <c r="B159" s="215"/>
      <c r="C159" s="216"/>
      <c r="D159" s="217" t="s">
        <v>77</v>
      </c>
      <c r="E159" s="220" t="s">
        <v>291</v>
      </c>
      <c r="F159" s="220" t="s">
        <v>364</v>
      </c>
      <c r="G159" s="216"/>
      <c r="H159" s="216"/>
      <c r="I159" s="216"/>
      <c r="J159" s="221">
        <f>BK159</f>
        <v>0</v>
      </c>
      <c r="L159" s="123"/>
      <c r="M159" s="127"/>
      <c r="P159" s="128">
        <f>SUM(P160:P173)</f>
        <v>40.135999999999996</v>
      </c>
      <c r="R159" s="128">
        <f>SUM(R160:R173)</f>
        <v>37.924994560000002</v>
      </c>
      <c r="T159" s="129">
        <f>SUM(T160:T173)</f>
        <v>0</v>
      </c>
      <c r="AR159" s="124" t="s">
        <v>86</v>
      </c>
      <c r="AT159" s="130" t="s">
        <v>77</v>
      </c>
      <c r="AU159" s="130" t="s">
        <v>86</v>
      </c>
      <c r="AY159" s="124" t="s">
        <v>248</v>
      </c>
      <c r="BK159" s="131">
        <f>SUM(BK160:BK173)</f>
        <v>0</v>
      </c>
    </row>
    <row r="160" spans="2:65" s="1" customFormat="1" ht="33" customHeight="1" x14ac:dyDescent="0.2">
      <c r="B160" s="184"/>
      <c r="C160" s="222" t="s">
        <v>8</v>
      </c>
      <c r="D160" s="222" t="s">
        <v>250</v>
      </c>
      <c r="E160" s="223" t="s">
        <v>2116</v>
      </c>
      <c r="F160" s="224" t="s">
        <v>2117</v>
      </c>
      <c r="G160" s="225" t="s">
        <v>283</v>
      </c>
      <c r="H160" s="226">
        <v>124.25</v>
      </c>
      <c r="I160" s="227">
        <v>0</v>
      </c>
      <c r="J160" s="228">
        <f>ROUND(I160*H160,2)</f>
        <v>0</v>
      </c>
      <c r="K160" s="141"/>
      <c r="L160" s="29"/>
      <c r="M160" s="142" t="s">
        <v>1</v>
      </c>
      <c r="N160" s="143" t="s">
        <v>43</v>
      </c>
      <c r="O160" s="144">
        <v>0.26800000000000002</v>
      </c>
      <c r="P160" s="144">
        <f>O160*H160</f>
        <v>33.298999999999999</v>
      </c>
      <c r="Q160" s="144">
        <v>0.15540000000000001</v>
      </c>
      <c r="R160" s="144">
        <f>Q160*H160</f>
        <v>19.308450000000001</v>
      </c>
      <c r="S160" s="144">
        <v>0</v>
      </c>
      <c r="T160" s="145">
        <f>S160*H160</f>
        <v>0</v>
      </c>
      <c r="AR160" s="146" t="s">
        <v>253</v>
      </c>
      <c r="AT160" s="146" t="s">
        <v>250</v>
      </c>
      <c r="AU160" s="146" t="s">
        <v>88</v>
      </c>
      <c r="AY160" s="17" t="s">
        <v>248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86</v>
      </c>
      <c r="BK160" s="147">
        <f>ROUND(I160*H160,2)</f>
        <v>0</v>
      </c>
      <c r="BL160" s="17" t="s">
        <v>253</v>
      </c>
      <c r="BM160" s="146" t="s">
        <v>2215</v>
      </c>
    </row>
    <row r="161" spans="2:65" s="12" customFormat="1" x14ac:dyDescent="0.2">
      <c r="B161" s="229"/>
      <c r="C161" s="230"/>
      <c r="D161" s="231" t="s">
        <v>255</v>
      </c>
      <c r="E161" s="232" t="s">
        <v>1</v>
      </c>
      <c r="F161" s="233" t="s">
        <v>2216</v>
      </c>
      <c r="G161" s="230"/>
      <c r="H161" s="234">
        <v>124.25</v>
      </c>
      <c r="I161" s="230"/>
      <c r="J161" s="230"/>
      <c r="L161" s="148"/>
      <c r="M161" s="150"/>
      <c r="T161" s="151"/>
      <c r="AT161" s="149" t="s">
        <v>255</v>
      </c>
      <c r="AU161" s="149" t="s">
        <v>88</v>
      </c>
      <c r="AV161" s="12" t="s">
        <v>88</v>
      </c>
      <c r="AW161" s="12" t="s">
        <v>34</v>
      </c>
      <c r="AX161" s="12" t="s">
        <v>86</v>
      </c>
      <c r="AY161" s="149" t="s">
        <v>248</v>
      </c>
    </row>
    <row r="162" spans="2:65" s="1" customFormat="1" ht="16.5" customHeight="1" x14ac:dyDescent="0.2">
      <c r="B162" s="184"/>
      <c r="C162" s="240" t="s">
        <v>330</v>
      </c>
      <c r="D162" s="240" t="s">
        <v>351</v>
      </c>
      <c r="E162" s="241" t="s">
        <v>2124</v>
      </c>
      <c r="F162" s="242" t="s">
        <v>2125</v>
      </c>
      <c r="G162" s="243" t="s">
        <v>283</v>
      </c>
      <c r="H162" s="244">
        <v>4.2</v>
      </c>
      <c r="I162" s="245">
        <v>0</v>
      </c>
      <c r="J162" s="246">
        <f>ROUND(I162*H162,2)</f>
        <v>0</v>
      </c>
      <c r="K162" s="156"/>
      <c r="L162" s="157"/>
      <c r="M162" s="158" t="s">
        <v>1</v>
      </c>
      <c r="N162" s="159" t="s">
        <v>43</v>
      </c>
      <c r="O162" s="144">
        <v>0</v>
      </c>
      <c r="P162" s="144">
        <f>O162*H162</f>
        <v>0</v>
      </c>
      <c r="Q162" s="144">
        <v>0.10199999999999999</v>
      </c>
      <c r="R162" s="144">
        <f>Q162*H162</f>
        <v>0.4284</v>
      </c>
      <c r="S162" s="144">
        <v>0</v>
      </c>
      <c r="T162" s="145">
        <f>S162*H162</f>
        <v>0</v>
      </c>
      <c r="AR162" s="146" t="s">
        <v>286</v>
      </c>
      <c r="AT162" s="146" t="s">
        <v>351</v>
      </c>
      <c r="AU162" s="146" t="s">
        <v>88</v>
      </c>
      <c r="AY162" s="17" t="s">
        <v>248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86</v>
      </c>
      <c r="BK162" s="147">
        <f>ROUND(I162*H162,2)</f>
        <v>0</v>
      </c>
      <c r="BL162" s="17" t="s">
        <v>253</v>
      </c>
      <c r="BM162" s="146" t="s">
        <v>2217</v>
      </c>
    </row>
    <row r="163" spans="2:65" s="12" customFormat="1" x14ac:dyDescent="0.2">
      <c r="B163" s="229"/>
      <c r="C163" s="230"/>
      <c r="D163" s="231" t="s">
        <v>255</v>
      </c>
      <c r="E163" s="232" t="s">
        <v>1</v>
      </c>
      <c r="F163" s="233" t="s">
        <v>2127</v>
      </c>
      <c r="G163" s="230"/>
      <c r="H163" s="234">
        <v>4</v>
      </c>
      <c r="I163" s="230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86</v>
      </c>
      <c r="AY163" s="149" t="s">
        <v>248</v>
      </c>
    </row>
    <row r="164" spans="2:65" s="12" customFormat="1" x14ac:dyDescent="0.2">
      <c r="B164" s="229"/>
      <c r="C164" s="230"/>
      <c r="D164" s="231" t="s">
        <v>255</v>
      </c>
      <c r="E164" s="230"/>
      <c r="F164" s="233" t="s">
        <v>2128</v>
      </c>
      <c r="G164" s="230"/>
      <c r="H164" s="234">
        <v>4.2</v>
      </c>
      <c r="I164" s="230"/>
      <c r="J164" s="230"/>
      <c r="L164" s="148"/>
      <c r="M164" s="150"/>
      <c r="T164" s="151"/>
      <c r="AT164" s="149" t="s">
        <v>255</v>
      </c>
      <c r="AU164" s="149" t="s">
        <v>88</v>
      </c>
      <c r="AV164" s="12" t="s">
        <v>88</v>
      </c>
      <c r="AW164" s="12" t="s">
        <v>3</v>
      </c>
      <c r="AX164" s="12" t="s">
        <v>86</v>
      </c>
      <c r="AY164" s="149" t="s">
        <v>248</v>
      </c>
    </row>
    <row r="165" spans="2:65" s="1" customFormat="1" ht="16.5" customHeight="1" x14ac:dyDescent="0.2">
      <c r="B165" s="184"/>
      <c r="C165" s="240" t="s">
        <v>334</v>
      </c>
      <c r="D165" s="240" t="s">
        <v>351</v>
      </c>
      <c r="E165" s="241" t="s">
        <v>2129</v>
      </c>
      <c r="F165" s="242" t="s">
        <v>2130</v>
      </c>
      <c r="G165" s="243" t="s">
        <v>283</v>
      </c>
      <c r="H165" s="244">
        <v>110.25</v>
      </c>
      <c r="I165" s="245">
        <v>0</v>
      </c>
      <c r="J165" s="246">
        <f>ROUND(I165*H165,2)</f>
        <v>0</v>
      </c>
      <c r="K165" s="156"/>
      <c r="L165" s="157"/>
      <c r="M165" s="158" t="s">
        <v>1</v>
      </c>
      <c r="N165" s="159" t="s">
        <v>43</v>
      </c>
      <c r="O165" s="144">
        <v>0</v>
      </c>
      <c r="P165" s="144">
        <f>O165*H165</f>
        <v>0</v>
      </c>
      <c r="Q165" s="144">
        <v>0.08</v>
      </c>
      <c r="R165" s="144">
        <f>Q165*H165</f>
        <v>8.82</v>
      </c>
      <c r="S165" s="144">
        <v>0</v>
      </c>
      <c r="T165" s="145">
        <f>S165*H165</f>
        <v>0</v>
      </c>
      <c r="AR165" s="146" t="s">
        <v>286</v>
      </c>
      <c r="AT165" s="146" t="s">
        <v>351</v>
      </c>
      <c r="AU165" s="146" t="s">
        <v>88</v>
      </c>
      <c r="AY165" s="17" t="s">
        <v>248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86</v>
      </c>
      <c r="BK165" s="147">
        <f>ROUND(I165*H165,2)</f>
        <v>0</v>
      </c>
      <c r="BL165" s="17" t="s">
        <v>253</v>
      </c>
      <c r="BM165" s="146" t="s">
        <v>2218</v>
      </c>
    </row>
    <row r="166" spans="2:65" s="12" customFormat="1" x14ac:dyDescent="0.2">
      <c r="B166" s="229"/>
      <c r="C166" s="230"/>
      <c r="D166" s="231" t="s">
        <v>255</v>
      </c>
      <c r="E166" s="232" t="s">
        <v>1</v>
      </c>
      <c r="F166" s="233" t="s">
        <v>2132</v>
      </c>
      <c r="G166" s="230"/>
      <c r="H166" s="234">
        <v>105</v>
      </c>
      <c r="I166" s="230"/>
      <c r="J166" s="230"/>
      <c r="L166" s="148"/>
      <c r="M166" s="150"/>
      <c r="T166" s="151"/>
      <c r="AT166" s="149" t="s">
        <v>255</v>
      </c>
      <c r="AU166" s="149" t="s">
        <v>88</v>
      </c>
      <c r="AV166" s="12" t="s">
        <v>88</v>
      </c>
      <c r="AW166" s="12" t="s">
        <v>34</v>
      </c>
      <c r="AX166" s="12" t="s">
        <v>86</v>
      </c>
      <c r="AY166" s="149" t="s">
        <v>248</v>
      </c>
    </row>
    <row r="167" spans="2:65" s="12" customFormat="1" x14ac:dyDescent="0.2">
      <c r="B167" s="229"/>
      <c r="C167" s="230"/>
      <c r="D167" s="231" t="s">
        <v>255</v>
      </c>
      <c r="E167" s="230"/>
      <c r="F167" s="233" t="s">
        <v>2133</v>
      </c>
      <c r="G167" s="230"/>
      <c r="H167" s="234">
        <v>110.25</v>
      </c>
      <c r="I167" s="230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</v>
      </c>
      <c r="AX167" s="12" t="s">
        <v>86</v>
      </c>
      <c r="AY167" s="149" t="s">
        <v>248</v>
      </c>
    </row>
    <row r="168" spans="2:65" s="1" customFormat="1" ht="16.5" customHeight="1" x14ac:dyDescent="0.2">
      <c r="B168" s="184"/>
      <c r="C168" s="240" t="s">
        <v>340</v>
      </c>
      <c r="D168" s="240" t="s">
        <v>351</v>
      </c>
      <c r="E168" s="241" t="s">
        <v>2134</v>
      </c>
      <c r="F168" s="242" t="s">
        <v>2135</v>
      </c>
      <c r="G168" s="243" t="s">
        <v>283</v>
      </c>
      <c r="H168" s="244">
        <v>16.013000000000002</v>
      </c>
      <c r="I168" s="245">
        <v>0</v>
      </c>
      <c r="J168" s="246">
        <f>ROUND(I168*H168,2)</f>
        <v>0</v>
      </c>
      <c r="K168" s="156"/>
      <c r="L168" s="157"/>
      <c r="M168" s="158" t="s">
        <v>1</v>
      </c>
      <c r="N168" s="159" t="s">
        <v>43</v>
      </c>
      <c r="O168" s="144">
        <v>0</v>
      </c>
      <c r="P168" s="144">
        <f>O168*H168</f>
        <v>0</v>
      </c>
      <c r="Q168" s="144">
        <v>5.6120000000000003E-2</v>
      </c>
      <c r="R168" s="144">
        <f>Q168*H168</f>
        <v>0.89864956000000018</v>
      </c>
      <c r="S168" s="144">
        <v>0</v>
      </c>
      <c r="T168" s="145">
        <f>S168*H168</f>
        <v>0</v>
      </c>
      <c r="AR168" s="146" t="s">
        <v>286</v>
      </c>
      <c r="AT168" s="146" t="s">
        <v>351</v>
      </c>
      <c r="AU168" s="146" t="s">
        <v>88</v>
      </c>
      <c r="AY168" s="17" t="s">
        <v>248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86</v>
      </c>
      <c r="BK168" s="147">
        <f>ROUND(I168*H168,2)</f>
        <v>0</v>
      </c>
      <c r="BL168" s="17" t="s">
        <v>253</v>
      </c>
      <c r="BM168" s="146" t="s">
        <v>2219</v>
      </c>
    </row>
    <row r="169" spans="2:65" s="12" customFormat="1" x14ac:dyDescent="0.2">
      <c r="B169" s="229"/>
      <c r="C169" s="230"/>
      <c r="D169" s="231" t="s">
        <v>255</v>
      </c>
      <c r="E169" s="232" t="s">
        <v>1</v>
      </c>
      <c r="F169" s="233" t="s">
        <v>2137</v>
      </c>
      <c r="G169" s="230"/>
      <c r="H169" s="234">
        <v>15.25</v>
      </c>
      <c r="I169" s="230"/>
      <c r="J169" s="230"/>
      <c r="L169" s="148"/>
      <c r="M169" s="150"/>
      <c r="T169" s="151"/>
      <c r="AT169" s="149" t="s">
        <v>255</v>
      </c>
      <c r="AU169" s="149" t="s">
        <v>88</v>
      </c>
      <c r="AV169" s="12" t="s">
        <v>88</v>
      </c>
      <c r="AW169" s="12" t="s">
        <v>34</v>
      </c>
      <c r="AX169" s="12" t="s">
        <v>86</v>
      </c>
      <c r="AY169" s="149" t="s">
        <v>248</v>
      </c>
    </row>
    <row r="170" spans="2:65" s="12" customFormat="1" x14ac:dyDescent="0.2">
      <c r="B170" s="229"/>
      <c r="C170" s="230"/>
      <c r="D170" s="231" t="s">
        <v>255</v>
      </c>
      <c r="E170" s="230"/>
      <c r="F170" s="233" t="s">
        <v>2138</v>
      </c>
      <c r="G170" s="230"/>
      <c r="H170" s="234">
        <v>16.013000000000002</v>
      </c>
      <c r="I170" s="230"/>
      <c r="J170" s="230"/>
      <c r="L170" s="148"/>
      <c r="M170" s="150"/>
      <c r="T170" s="151"/>
      <c r="AT170" s="149" t="s">
        <v>255</v>
      </c>
      <c r="AU170" s="149" t="s">
        <v>88</v>
      </c>
      <c r="AV170" s="12" t="s">
        <v>88</v>
      </c>
      <c r="AW170" s="12" t="s">
        <v>3</v>
      </c>
      <c r="AX170" s="12" t="s">
        <v>86</v>
      </c>
      <c r="AY170" s="149" t="s">
        <v>248</v>
      </c>
    </row>
    <row r="171" spans="2:65" s="1" customFormat="1" ht="24.15" customHeight="1" x14ac:dyDescent="0.2">
      <c r="B171" s="184"/>
      <c r="C171" s="222" t="s">
        <v>346</v>
      </c>
      <c r="D171" s="222" t="s">
        <v>250</v>
      </c>
      <c r="E171" s="223" t="s">
        <v>2139</v>
      </c>
      <c r="F171" s="224" t="s">
        <v>2140</v>
      </c>
      <c r="G171" s="225" t="s">
        <v>283</v>
      </c>
      <c r="H171" s="226">
        <v>64.5</v>
      </c>
      <c r="I171" s="227">
        <v>0</v>
      </c>
      <c r="J171" s="228">
        <f>ROUND(I171*H171,2)</f>
        <v>0</v>
      </c>
      <c r="K171" s="141"/>
      <c r="L171" s="29"/>
      <c r="M171" s="142" t="s">
        <v>1</v>
      </c>
      <c r="N171" s="143" t="s">
        <v>43</v>
      </c>
      <c r="O171" s="144">
        <v>0.106</v>
      </c>
      <c r="P171" s="144">
        <f>O171*H171</f>
        <v>6.8369999999999997</v>
      </c>
      <c r="Q171" s="144">
        <v>8.5309999999999997E-2</v>
      </c>
      <c r="R171" s="144">
        <f>Q171*H171</f>
        <v>5.5024949999999997</v>
      </c>
      <c r="S171" s="144">
        <v>0</v>
      </c>
      <c r="T171" s="145">
        <f>S171*H171</f>
        <v>0</v>
      </c>
      <c r="AR171" s="146" t="s">
        <v>253</v>
      </c>
      <c r="AT171" s="146" t="s">
        <v>250</v>
      </c>
      <c r="AU171" s="146" t="s">
        <v>88</v>
      </c>
      <c r="AY171" s="17" t="s">
        <v>248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86</v>
      </c>
      <c r="BK171" s="147">
        <f>ROUND(I171*H171,2)</f>
        <v>0</v>
      </c>
      <c r="BL171" s="17" t="s">
        <v>253</v>
      </c>
      <c r="BM171" s="146" t="s">
        <v>2220</v>
      </c>
    </row>
    <row r="172" spans="2:65" s="12" customFormat="1" x14ac:dyDescent="0.2">
      <c r="B172" s="229"/>
      <c r="C172" s="230"/>
      <c r="D172" s="231" t="s">
        <v>255</v>
      </c>
      <c r="E172" s="232" t="s">
        <v>1</v>
      </c>
      <c r="F172" s="233" t="s">
        <v>2142</v>
      </c>
      <c r="G172" s="230"/>
      <c r="H172" s="234">
        <v>64.5</v>
      </c>
      <c r="I172" s="230"/>
      <c r="J172" s="230"/>
      <c r="L172" s="148"/>
      <c r="M172" s="150"/>
      <c r="T172" s="151"/>
      <c r="AT172" s="149" t="s">
        <v>255</v>
      </c>
      <c r="AU172" s="149" t="s">
        <v>88</v>
      </c>
      <c r="AV172" s="12" t="s">
        <v>88</v>
      </c>
      <c r="AW172" s="12" t="s">
        <v>34</v>
      </c>
      <c r="AX172" s="12" t="s">
        <v>86</v>
      </c>
      <c r="AY172" s="149" t="s">
        <v>248</v>
      </c>
    </row>
    <row r="173" spans="2:65" s="1" customFormat="1" ht="16.5" customHeight="1" x14ac:dyDescent="0.2">
      <c r="B173" s="184"/>
      <c r="C173" s="240" t="s">
        <v>350</v>
      </c>
      <c r="D173" s="240" t="s">
        <v>351</v>
      </c>
      <c r="E173" s="241" t="s">
        <v>2143</v>
      </c>
      <c r="F173" s="242" t="s">
        <v>2144</v>
      </c>
      <c r="G173" s="243" t="s">
        <v>283</v>
      </c>
      <c r="H173" s="244">
        <v>64.5</v>
      </c>
      <c r="I173" s="245">
        <v>0</v>
      </c>
      <c r="J173" s="246">
        <f>ROUND(I173*H173,2)</f>
        <v>0</v>
      </c>
      <c r="K173" s="156"/>
      <c r="L173" s="157"/>
      <c r="M173" s="158" t="s">
        <v>1</v>
      </c>
      <c r="N173" s="159" t="s">
        <v>43</v>
      </c>
      <c r="O173" s="144">
        <v>0</v>
      </c>
      <c r="P173" s="144">
        <f>O173*H173</f>
        <v>0</v>
      </c>
      <c r="Q173" s="144">
        <v>4.5999999999999999E-2</v>
      </c>
      <c r="R173" s="144">
        <f>Q173*H173</f>
        <v>2.9670000000000001</v>
      </c>
      <c r="S173" s="144">
        <v>0</v>
      </c>
      <c r="T173" s="145">
        <f>S173*H173</f>
        <v>0</v>
      </c>
      <c r="AR173" s="146" t="s">
        <v>286</v>
      </c>
      <c r="AT173" s="146" t="s">
        <v>351</v>
      </c>
      <c r="AU173" s="146" t="s">
        <v>88</v>
      </c>
      <c r="AY173" s="17" t="s">
        <v>248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86</v>
      </c>
      <c r="BK173" s="147">
        <f>ROUND(I173*H173,2)</f>
        <v>0</v>
      </c>
      <c r="BL173" s="17" t="s">
        <v>253</v>
      </c>
      <c r="BM173" s="146" t="s">
        <v>2221</v>
      </c>
    </row>
    <row r="174" spans="2:65" s="11" customFormat="1" ht="23" customHeight="1" x14ac:dyDescent="0.25">
      <c r="B174" s="215"/>
      <c r="C174" s="216"/>
      <c r="D174" s="217" t="s">
        <v>77</v>
      </c>
      <c r="E174" s="220" t="s">
        <v>577</v>
      </c>
      <c r="F174" s="220" t="s">
        <v>578</v>
      </c>
      <c r="G174" s="216"/>
      <c r="H174" s="216"/>
      <c r="I174" s="216"/>
      <c r="J174" s="221">
        <f>BK174</f>
        <v>0</v>
      </c>
      <c r="L174" s="123"/>
      <c r="M174" s="127"/>
      <c r="P174" s="128">
        <f>P175</f>
        <v>146.146816</v>
      </c>
      <c r="R174" s="128">
        <f>R175</f>
        <v>0</v>
      </c>
      <c r="T174" s="129">
        <f>T175</f>
        <v>0</v>
      </c>
      <c r="AR174" s="124" t="s">
        <v>86</v>
      </c>
      <c r="AT174" s="130" t="s">
        <v>77</v>
      </c>
      <c r="AU174" s="130" t="s">
        <v>86</v>
      </c>
      <c r="AY174" s="124" t="s">
        <v>248</v>
      </c>
      <c r="BK174" s="131">
        <f>BK175</f>
        <v>0</v>
      </c>
    </row>
    <row r="175" spans="2:65" s="1" customFormat="1" ht="24.15" customHeight="1" x14ac:dyDescent="0.2">
      <c r="B175" s="184"/>
      <c r="C175" s="222" t="s">
        <v>7</v>
      </c>
      <c r="D175" s="222" t="s">
        <v>250</v>
      </c>
      <c r="E175" s="223" t="s">
        <v>2159</v>
      </c>
      <c r="F175" s="224" t="s">
        <v>2160</v>
      </c>
      <c r="G175" s="225" t="s">
        <v>343</v>
      </c>
      <c r="H175" s="226">
        <v>368.12799999999999</v>
      </c>
      <c r="I175" s="227">
        <v>0</v>
      </c>
      <c r="J175" s="228">
        <f>ROUND(I175*H175,2)</f>
        <v>0</v>
      </c>
      <c r="K175" s="141"/>
      <c r="L175" s="29"/>
      <c r="M175" s="142" t="s">
        <v>1</v>
      </c>
      <c r="N175" s="143" t="s">
        <v>43</v>
      </c>
      <c r="O175" s="144">
        <v>0.39700000000000002</v>
      </c>
      <c r="P175" s="144">
        <f>O175*H175</f>
        <v>146.146816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AR175" s="146" t="s">
        <v>253</v>
      </c>
      <c r="AT175" s="146" t="s">
        <v>250</v>
      </c>
      <c r="AU175" s="146" t="s">
        <v>88</v>
      </c>
      <c r="AY175" s="17" t="s">
        <v>248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7" t="s">
        <v>86</v>
      </c>
      <c r="BK175" s="147">
        <f>ROUND(I175*H175,2)</f>
        <v>0</v>
      </c>
      <c r="BL175" s="17" t="s">
        <v>253</v>
      </c>
      <c r="BM175" s="146" t="s">
        <v>2222</v>
      </c>
    </row>
    <row r="176" spans="2:65" s="11" customFormat="1" ht="26" customHeight="1" x14ac:dyDescent="0.35">
      <c r="B176" s="215"/>
      <c r="C176" s="216"/>
      <c r="D176" s="217" t="s">
        <v>77</v>
      </c>
      <c r="E176" s="218" t="s">
        <v>466</v>
      </c>
      <c r="F176" s="218" t="s">
        <v>467</v>
      </c>
      <c r="G176" s="216"/>
      <c r="H176" s="216"/>
      <c r="I176" s="216"/>
      <c r="J176" s="219">
        <f>BK176</f>
        <v>0</v>
      </c>
      <c r="L176" s="123"/>
      <c r="M176" s="127"/>
      <c r="P176" s="128">
        <f>P177</f>
        <v>7.4999999999999997E-2</v>
      </c>
      <c r="R176" s="128">
        <f>R177</f>
        <v>5.0000000000000002E-5</v>
      </c>
      <c r="T176" s="129">
        <f>T177</f>
        <v>0</v>
      </c>
      <c r="AR176" s="124" t="s">
        <v>88</v>
      </c>
      <c r="AT176" s="130" t="s">
        <v>77</v>
      </c>
      <c r="AU176" s="130" t="s">
        <v>78</v>
      </c>
      <c r="AY176" s="124" t="s">
        <v>248</v>
      </c>
      <c r="BK176" s="131">
        <f>BK177</f>
        <v>0</v>
      </c>
    </row>
    <row r="177" spans="2:65" s="11" customFormat="1" ht="23" customHeight="1" x14ac:dyDescent="0.25">
      <c r="B177" s="215"/>
      <c r="C177" s="216"/>
      <c r="D177" s="217" t="s">
        <v>77</v>
      </c>
      <c r="E177" s="220" t="s">
        <v>644</v>
      </c>
      <c r="F177" s="220" t="s">
        <v>645</v>
      </c>
      <c r="G177" s="216"/>
      <c r="H177" s="216"/>
      <c r="I177" s="216"/>
      <c r="J177" s="221">
        <f>BK177</f>
        <v>0</v>
      </c>
      <c r="L177" s="123"/>
      <c r="M177" s="127"/>
      <c r="P177" s="128">
        <f>SUM(P178:P183)</f>
        <v>7.4999999999999997E-2</v>
      </c>
      <c r="R177" s="128">
        <f>SUM(R178:R183)</f>
        <v>5.0000000000000002E-5</v>
      </c>
      <c r="T177" s="129">
        <f>SUM(T178:T183)</f>
        <v>0</v>
      </c>
      <c r="AR177" s="124" t="s">
        <v>88</v>
      </c>
      <c r="AT177" s="130" t="s">
        <v>77</v>
      </c>
      <c r="AU177" s="130" t="s">
        <v>86</v>
      </c>
      <c r="AY177" s="124" t="s">
        <v>248</v>
      </c>
      <c r="BK177" s="131">
        <f>SUM(BK178:BK183)</f>
        <v>0</v>
      </c>
    </row>
    <row r="178" spans="2:65" s="1" customFormat="1" ht="24.15" customHeight="1" x14ac:dyDescent="0.2">
      <c r="B178" s="184"/>
      <c r="C178" s="222" t="s">
        <v>360</v>
      </c>
      <c r="D178" s="222" t="s">
        <v>250</v>
      </c>
      <c r="E178" s="223" t="s">
        <v>1549</v>
      </c>
      <c r="F178" s="224" t="s">
        <v>2223</v>
      </c>
      <c r="G178" s="225" t="s">
        <v>911</v>
      </c>
      <c r="H178" s="226">
        <v>1</v>
      </c>
      <c r="I178" s="227">
        <v>0</v>
      </c>
      <c r="J178" s="228">
        <f>ROUND(I178*H178,2)</f>
        <v>0</v>
      </c>
      <c r="K178" s="141"/>
      <c r="L178" s="29"/>
      <c r="M178" s="142" t="s">
        <v>1</v>
      </c>
      <c r="N178" s="143" t="s">
        <v>43</v>
      </c>
      <c r="O178" s="144">
        <v>7.4999999999999997E-2</v>
      </c>
      <c r="P178" s="144">
        <f>O178*H178</f>
        <v>7.4999999999999997E-2</v>
      </c>
      <c r="Q178" s="144">
        <v>5.0000000000000002E-5</v>
      </c>
      <c r="R178" s="144">
        <f>Q178*H178</f>
        <v>5.0000000000000002E-5</v>
      </c>
      <c r="S178" s="144">
        <v>0</v>
      </c>
      <c r="T178" s="145">
        <f>S178*H178</f>
        <v>0</v>
      </c>
      <c r="AR178" s="146" t="s">
        <v>330</v>
      </c>
      <c r="AT178" s="146" t="s">
        <v>250</v>
      </c>
      <c r="AU178" s="146" t="s">
        <v>88</v>
      </c>
      <c r="AY178" s="17" t="s">
        <v>248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7" t="s">
        <v>86</v>
      </c>
      <c r="BK178" s="147">
        <f>ROUND(I178*H178,2)</f>
        <v>0</v>
      </c>
      <c r="BL178" s="17" t="s">
        <v>330</v>
      </c>
      <c r="BM178" s="146" t="s">
        <v>2224</v>
      </c>
    </row>
    <row r="179" spans="2:65" s="15" customFormat="1" x14ac:dyDescent="0.2">
      <c r="B179" s="259"/>
      <c r="C179" s="260"/>
      <c r="D179" s="231" t="s">
        <v>255</v>
      </c>
      <c r="E179" s="261" t="s">
        <v>1</v>
      </c>
      <c r="F179" s="262" t="s">
        <v>2225</v>
      </c>
      <c r="G179" s="260"/>
      <c r="H179" s="261" t="s">
        <v>1</v>
      </c>
      <c r="I179" s="260"/>
      <c r="J179" s="260"/>
      <c r="L179" s="171"/>
      <c r="M179" s="173"/>
      <c r="T179" s="174"/>
      <c r="AT179" s="172" t="s">
        <v>255</v>
      </c>
      <c r="AU179" s="172" t="s">
        <v>88</v>
      </c>
      <c r="AV179" s="15" t="s">
        <v>86</v>
      </c>
      <c r="AW179" s="15" t="s">
        <v>34</v>
      </c>
      <c r="AX179" s="15" t="s">
        <v>78</v>
      </c>
      <c r="AY179" s="172" t="s">
        <v>248</v>
      </c>
    </row>
    <row r="180" spans="2:65" s="15" customFormat="1" x14ac:dyDescent="0.2">
      <c r="B180" s="259"/>
      <c r="C180" s="260"/>
      <c r="D180" s="231" t="s">
        <v>255</v>
      </c>
      <c r="E180" s="261" t="s">
        <v>1</v>
      </c>
      <c r="F180" s="262" t="s">
        <v>2226</v>
      </c>
      <c r="G180" s="260"/>
      <c r="H180" s="261" t="s">
        <v>1</v>
      </c>
      <c r="I180" s="260"/>
      <c r="J180" s="260"/>
      <c r="L180" s="171"/>
      <c r="M180" s="173"/>
      <c r="T180" s="174"/>
      <c r="AT180" s="172" t="s">
        <v>255</v>
      </c>
      <c r="AU180" s="172" t="s">
        <v>88</v>
      </c>
      <c r="AV180" s="15" t="s">
        <v>86</v>
      </c>
      <c r="AW180" s="15" t="s">
        <v>34</v>
      </c>
      <c r="AX180" s="15" t="s">
        <v>78</v>
      </c>
      <c r="AY180" s="172" t="s">
        <v>248</v>
      </c>
    </row>
    <row r="181" spans="2:65" s="15" customFormat="1" x14ac:dyDescent="0.2">
      <c r="B181" s="259"/>
      <c r="C181" s="260"/>
      <c r="D181" s="231" t="s">
        <v>255</v>
      </c>
      <c r="E181" s="261" t="s">
        <v>1</v>
      </c>
      <c r="F181" s="262" t="s">
        <v>2227</v>
      </c>
      <c r="G181" s="260"/>
      <c r="H181" s="261" t="s">
        <v>1</v>
      </c>
      <c r="I181" s="260"/>
      <c r="J181" s="260"/>
      <c r="L181" s="171"/>
      <c r="M181" s="173"/>
      <c r="T181" s="174"/>
      <c r="AT181" s="172" t="s">
        <v>255</v>
      </c>
      <c r="AU181" s="172" t="s">
        <v>88</v>
      </c>
      <c r="AV181" s="15" t="s">
        <v>86</v>
      </c>
      <c r="AW181" s="15" t="s">
        <v>34</v>
      </c>
      <c r="AX181" s="15" t="s">
        <v>78</v>
      </c>
      <c r="AY181" s="172" t="s">
        <v>248</v>
      </c>
    </row>
    <row r="182" spans="2:65" s="12" customFormat="1" x14ac:dyDescent="0.2">
      <c r="B182" s="229"/>
      <c r="C182" s="230"/>
      <c r="D182" s="231" t="s">
        <v>255</v>
      </c>
      <c r="E182" s="232" t="s">
        <v>1</v>
      </c>
      <c r="F182" s="233" t="s">
        <v>86</v>
      </c>
      <c r="G182" s="230"/>
      <c r="H182" s="234">
        <v>1</v>
      </c>
      <c r="I182" s="230"/>
      <c r="J182" s="230"/>
      <c r="L182" s="148"/>
      <c r="M182" s="150"/>
      <c r="T182" s="151"/>
      <c r="AT182" s="149" t="s">
        <v>255</v>
      </c>
      <c r="AU182" s="149" t="s">
        <v>88</v>
      </c>
      <c r="AV182" s="12" t="s">
        <v>88</v>
      </c>
      <c r="AW182" s="12" t="s">
        <v>34</v>
      </c>
      <c r="AX182" s="12" t="s">
        <v>86</v>
      </c>
      <c r="AY182" s="149" t="s">
        <v>248</v>
      </c>
    </row>
    <row r="183" spans="2:65" s="1" customFormat="1" ht="24.15" customHeight="1" x14ac:dyDescent="0.2">
      <c r="B183" s="184"/>
      <c r="C183" s="222" t="s">
        <v>365</v>
      </c>
      <c r="D183" s="222" t="s">
        <v>250</v>
      </c>
      <c r="E183" s="223" t="s">
        <v>1699</v>
      </c>
      <c r="F183" s="224" t="s">
        <v>1700</v>
      </c>
      <c r="G183" s="225" t="s">
        <v>1136</v>
      </c>
      <c r="H183" s="227">
        <v>0</v>
      </c>
      <c r="I183" s="227">
        <v>0</v>
      </c>
      <c r="J183" s="228">
        <f>ROUND(I183*H183,2)</f>
        <v>0</v>
      </c>
      <c r="K183" s="141"/>
      <c r="L183" s="29"/>
      <c r="M183" s="163" t="s">
        <v>1</v>
      </c>
      <c r="N183" s="164" t="s">
        <v>43</v>
      </c>
      <c r="O183" s="165">
        <v>0</v>
      </c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AR183" s="146" t="s">
        <v>330</v>
      </c>
      <c r="AT183" s="146" t="s">
        <v>250</v>
      </c>
      <c r="AU183" s="146" t="s">
        <v>88</v>
      </c>
      <c r="AY183" s="17" t="s">
        <v>248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7" t="s">
        <v>86</v>
      </c>
      <c r="BK183" s="147">
        <f>ROUND(I183*H183,2)</f>
        <v>0</v>
      </c>
      <c r="BL183" s="17" t="s">
        <v>330</v>
      </c>
      <c r="BM183" s="146" t="s">
        <v>2228</v>
      </c>
    </row>
    <row r="184" spans="2:65" s="1" customFormat="1" ht="6.9" customHeight="1" x14ac:dyDescent="0.2">
      <c r="B184" s="206"/>
      <c r="C184" s="207"/>
      <c r="D184" s="207"/>
      <c r="E184" s="207"/>
      <c r="F184" s="207"/>
      <c r="G184" s="207"/>
      <c r="H184" s="207"/>
      <c r="I184" s="207"/>
      <c r="J184" s="207"/>
      <c r="K184" s="42"/>
      <c r="L184" s="29"/>
    </row>
  </sheetData>
  <autoFilter ref="C126:K183" xr:uid="{00000000-0009-0000-0000-00001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58"/>
  <sheetViews>
    <sheetView showGridLines="0" topLeftCell="A126" workbookViewId="0">
      <selection activeCell="F90" sqref="F90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156</v>
      </c>
    </row>
    <row r="3" spans="2:4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</row>
    <row r="4" spans="2:4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50"/>
      <c r="L5" s="20"/>
    </row>
    <row r="6" spans="2:46" ht="12" hidden="1" customHeight="1" x14ac:dyDescent="0.2">
      <c r="B6" s="250"/>
      <c r="D6" s="187" t="s">
        <v>14</v>
      </c>
      <c r="L6" s="20"/>
    </row>
    <row r="7" spans="2:4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46" ht="12" hidden="1" customHeight="1" x14ac:dyDescent="0.2">
      <c r="B8" s="250"/>
      <c r="D8" s="187" t="s">
        <v>211</v>
      </c>
      <c r="L8" s="20"/>
    </row>
    <row r="9" spans="2:46" s="1" customFormat="1" ht="16.5" hidden="1" customHeight="1" x14ac:dyDescent="0.2">
      <c r="B9" s="184"/>
      <c r="C9" s="186"/>
      <c r="D9" s="186"/>
      <c r="E9" s="345" t="s">
        <v>2001</v>
      </c>
      <c r="F9" s="344"/>
      <c r="G9" s="344"/>
      <c r="H9" s="344"/>
      <c r="I9" s="186"/>
      <c r="J9" s="186"/>
      <c r="L9" s="29"/>
    </row>
    <row r="10" spans="2:4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46" s="1" customFormat="1" ht="16.5" hidden="1" customHeight="1" x14ac:dyDescent="0.2">
      <c r="B11" s="184"/>
      <c r="C11" s="186"/>
      <c r="D11" s="186"/>
      <c r="E11" s="343" t="s">
        <v>2229</v>
      </c>
      <c r="F11" s="344"/>
      <c r="G11" s="344"/>
      <c r="H11" s="344"/>
      <c r="I11" s="186"/>
      <c r="J11" s="186"/>
      <c r="L11" s="29"/>
    </row>
    <row r="12" spans="2:4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4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4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4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4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ROUND(J122,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ROUND((SUM(BE122:BE157)),  2)</f>
        <v>0</v>
      </c>
      <c r="G35" s="186"/>
      <c r="H35" s="186"/>
      <c r="I35" s="273">
        <v>0.21</v>
      </c>
      <c r="J35" s="272">
        <f>ROUND(((SUM(BE122:BE157))*I35),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ROUND((SUM(BF122:BF157)),  2)</f>
        <v>0</v>
      </c>
      <c r="G36" s="186"/>
      <c r="H36" s="186"/>
      <c r="I36" s="273">
        <v>0.15</v>
      </c>
      <c r="J36" s="272">
        <f>ROUND(((SUM(BF122:BF157))*I36),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ROUND((SUM(BG122:BG157)),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ROUND((SUM(BH122:BH157)),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ROUND((SUM(BI122:BI157)),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2001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03 - Sadové úpravy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J122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J123</f>
        <v>0</v>
      </c>
      <c r="L99" s="106"/>
    </row>
    <row r="100" spans="2:47" s="9" customFormat="1" ht="20" customHeight="1" x14ac:dyDescent="0.2">
      <c r="B100" s="201"/>
      <c r="C100" s="202"/>
      <c r="D100" s="203" t="s">
        <v>228</v>
      </c>
      <c r="E100" s="204"/>
      <c r="F100" s="204"/>
      <c r="G100" s="204"/>
      <c r="H100" s="204"/>
      <c r="I100" s="204"/>
      <c r="J100" s="205">
        <f>J124</f>
        <v>0</v>
      </c>
      <c r="L100" s="110"/>
    </row>
    <row r="101" spans="2:47" s="1" customFormat="1" ht="21.75" customHeight="1" x14ac:dyDescent="0.2">
      <c r="B101" s="184"/>
      <c r="C101" s="186"/>
      <c r="D101" s="186"/>
      <c r="E101" s="186"/>
      <c r="F101" s="186"/>
      <c r="G101" s="186"/>
      <c r="H101" s="186"/>
      <c r="I101" s="186"/>
      <c r="J101" s="186"/>
      <c r="L101" s="29"/>
    </row>
    <row r="102" spans="2:47" s="1" customFormat="1" ht="6.9" customHeight="1" x14ac:dyDescent="0.2">
      <c r="B102" s="206"/>
      <c r="C102" s="207"/>
      <c r="D102" s="207"/>
      <c r="E102" s="207"/>
      <c r="F102" s="207"/>
      <c r="G102" s="207"/>
      <c r="H102" s="207"/>
      <c r="I102" s="207"/>
      <c r="J102" s="207"/>
      <c r="K102" s="42"/>
      <c r="L102" s="29"/>
    </row>
    <row r="106" spans="2:47" s="1" customFormat="1" ht="6.9" customHeight="1" x14ac:dyDescent="0.2">
      <c r="B106" s="182"/>
      <c r="C106" s="183"/>
      <c r="D106" s="183"/>
      <c r="E106" s="183"/>
      <c r="F106" s="183"/>
      <c r="G106" s="183"/>
      <c r="H106" s="183"/>
      <c r="I106" s="183"/>
      <c r="J106" s="183"/>
      <c r="K106" s="44"/>
      <c r="L106" s="29"/>
    </row>
    <row r="107" spans="2:47" s="1" customFormat="1" ht="24.9" customHeight="1" x14ac:dyDescent="0.2">
      <c r="B107" s="184"/>
      <c r="C107" s="185" t="s">
        <v>233</v>
      </c>
      <c r="D107" s="186"/>
      <c r="E107" s="186"/>
      <c r="F107" s="186"/>
      <c r="G107" s="186"/>
      <c r="H107" s="186"/>
      <c r="I107" s="186"/>
      <c r="J107" s="186"/>
      <c r="L107" s="29"/>
    </row>
    <row r="108" spans="2:47" s="1" customFormat="1" ht="6.9" customHeight="1" x14ac:dyDescent="0.2">
      <c r="B108" s="184"/>
      <c r="C108" s="186"/>
      <c r="D108" s="186"/>
      <c r="E108" s="186"/>
      <c r="F108" s="186"/>
      <c r="G108" s="186"/>
      <c r="H108" s="186"/>
      <c r="I108" s="186"/>
      <c r="J108" s="186"/>
      <c r="L108" s="29"/>
    </row>
    <row r="109" spans="2:47" s="1" customFormat="1" ht="12" customHeight="1" x14ac:dyDescent="0.2">
      <c r="B109" s="184"/>
      <c r="C109" s="187" t="s">
        <v>14</v>
      </c>
      <c r="D109" s="186"/>
      <c r="E109" s="186"/>
      <c r="F109" s="186"/>
      <c r="G109" s="186"/>
      <c r="H109" s="186"/>
      <c r="I109" s="186"/>
      <c r="J109" s="186"/>
      <c r="L109" s="29"/>
    </row>
    <row r="110" spans="2:47" s="1" customFormat="1" ht="16.5" customHeight="1" x14ac:dyDescent="0.2">
      <c r="B110" s="184"/>
      <c r="C110" s="186"/>
      <c r="D110" s="186"/>
      <c r="E110" s="345" t="str">
        <f>E7</f>
        <v>ON Náchod Urgentní příjem</v>
      </c>
      <c r="F110" s="346"/>
      <c r="G110" s="346"/>
      <c r="H110" s="346"/>
      <c r="I110" s="186"/>
      <c r="J110" s="186"/>
      <c r="L110" s="29"/>
    </row>
    <row r="111" spans="2:47" ht="12" customHeight="1" x14ac:dyDescent="0.2">
      <c r="B111" s="250"/>
      <c r="C111" s="187" t="s">
        <v>211</v>
      </c>
      <c r="L111" s="20"/>
    </row>
    <row r="112" spans="2:47" s="1" customFormat="1" ht="16.5" customHeight="1" x14ac:dyDescent="0.2">
      <c r="B112" s="184"/>
      <c r="C112" s="186"/>
      <c r="D112" s="186"/>
      <c r="E112" s="345" t="s">
        <v>2001</v>
      </c>
      <c r="F112" s="344"/>
      <c r="G112" s="344"/>
      <c r="H112" s="344"/>
      <c r="I112" s="186"/>
      <c r="J112" s="186"/>
      <c r="L112" s="29"/>
    </row>
    <row r="113" spans="2:65" s="1" customFormat="1" ht="12" customHeight="1" x14ac:dyDescent="0.2">
      <c r="B113" s="184"/>
      <c r="C113" s="187" t="s">
        <v>491</v>
      </c>
      <c r="D113" s="186"/>
      <c r="E113" s="186"/>
      <c r="F113" s="186"/>
      <c r="G113" s="186"/>
      <c r="H113" s="186"/>
      <c r="I113" s="186"/>
      <c r="J113" s="186"/>
      <c r="L113" s="29"/>
    </row>
    <row r="114" spans="2:65" s="1" customFormat="1" ht="16.5" customHeight="1" x14ac:dyDescent="0.2">
      <c r="B114" s="184"/>
      <c r="C114" s="186"/>
      <c r="D114" s="186"/>
      <c r="E114" s="343" t="str">
        <f>E11</f>
        <v>03 - Sadové úpravy</v>
      </c>
      <c r="F114" s="344"/>
      <c r="G114" s="344"/>
      <c r="H114" s="344"/>
      <c r="I114" s="186"/>
      <c r="J114" s="186"/>
      <c r="L114" s="29"/>
    </row>
    <row r="115" spans="2:65" s="1" customFormat="1" ht="6.9" customHeight="1" x14ac:dyDescent="0.2">
      <c r="B115" s="184"/>
      <c r="C115" s="186"/>
      <c r="D115" s="186"/>
      <c r="E115" s="186"/>
      <c r="F115" s="186"/>
      <c r="G115" s="186"/>
      <c r="H115" s="186"/>
      <c r="I115" s="186"/>
      <c r="J115" s="186"/>
      <c r="L115" s="29"/>
    </row>
    <row r="116" spans="2:65" s="1" customFormat="1" ht="12" customHeight="1" x14ac:dyDescent="0.2">
      <c r="B116" s="184"/>
      <c r="C116" s="187" t="s">
        <v>18</v>
      </c>
      <c r="D116" s="186"/>
      <c r="E116" s="186"/>
      <c r="F116" s="188" t="str">
        <f>F14</f>
        <v>Náchod</v>
      </c>
      <c r="G116" s="186"/>
      <c r="H116" s="186"/>
      <c r="I116" s="187" t="s">
        <v>20</v>
      </c>
      <c r="J116" s="189" t="str">
        <f>IF(J14="","",J14)</f>
        <v>10. 8. 2023</v>
      </c>
      <c r="L116" s="29"/>
    </row>
    <row r="117" spans="2:65" s="1" customFormat="1" ht="6.9" customHeight="1" x14ac:dyDescent="0.2">
      <c r="B117" s="184"/>
      <c r="C117" s="186"/>
      <c r="D117" s="186"/>
      <c r="E117" s="186"/>
      <c r="F117" s="186"/>
      <c r="G117" s="186"/>
      <c r="H117" s="186"/>
      <c r="I117" s="186"/>
      <c r="J117" s="186"/>
      <c r="L117" s="29"/>
    </row>
    <row r="118" spans="2:65" s="1" customFormat="1" ht="15.15" customHeight="1" x14ac:dyDescent="0.2">
      <c r="B118" s="184"/>
      <c r="C118" s="187" t="s">
        <v>22</v>
      </c>
      <c r="D118" s="186"/>
      <c r="E118" s="186"/>
      <c r="F118" s="188" t="str">
        <f>E17</f>
        <v>Královéhradecký kraj</v>
      </c>
      <c r="G118" s="186"/>
      <c r="H118" s="186"/>
      <c r="I118" s="187" t="s">
        <v>30</v>
      </c>
      <c r="J118" s="190" t="str">
        <f>E23</f>
        <v>PROXION s.r.o.</v>
      </c>
      <c r="L118" s="29"/>
    </row>
    <row r="119" spans="2:65" s="1" customFormat="1" ht="15.15" customHeight="1" x14ac:dyDescent="0.2">
      <c r="B119" s="184"/>
      <c r="C119" s="187" t="s">
        <v>28</v>
      </c>
      <c r="D119" s="186"/>
      <c r="E119" s="186"/>
      <c r="F119" s="188" t="str">
        <f>IF(E20="","",E20)</f>
        <v xml:space="preserve"> </v>
      </c>
      <c r="G119" s="186"/>
      <c r="H119" s="186"/>
      <c r="I119" s="187" t="s">
        <v>35</v>
      </c>
      <c r="J119" s="190" t="str">
        <f>E26</f>
        <v>Michael Hlušek</v>
      </c>
      <c r="L119" s="29"/>
    </row>
    <row r="120" spans="2:65" s="1" customFormat="1" ht="10.4" customHeight="1" x14ac:dyDescent="0.2">
      <c r="B120" s="184"/>
      <c r="C120" s="186"/>
      <c r="D120" s="186"/>
      <c r="E120" s="186"/>
      <c r="F120" s="186"/>
      <c r="G120" s="186"/>
      <c r="H120" s="186"/>
      <c r="I120" s="186"/>
      <c r="J120" s="186"/>
      <c r="L120" s="29"/>
    </row>
    <row r="121" spans="2:65" s="10" customFormat="1" ht="29.25" customHeight="1" x14ac:dyDescent="0.2">
      <c r="B121" s="209"/>
      <c r="C121" s="210" t="s">
        <v>234</v>
      </c>
      <c r="D121" s="211" t="s">
        <v>63</v>
      </c>
      <c r="E121" s="211" t="s">
        <v>59</v>
      </c>
      <c r="F121" s="211" t="s">
        <v>60</v>
      </c>
      <c r="G121" s="211" t="s">
        <v>235</v>
      </c>
      <c r="H121" s="211" t="s">
        <v>236</v>
      </c>
      <c r="I121" s="211" t="s">
        <v>237</v>
      </c>
      <c r="J121" s="212" t="s">
        <v>224</v>
      </c>
      <c r="K121" s="118" t="s">
        <v>238</v>
      </c>
      <c r="L121" s="114"/>
      <c r="M121" s="56" t="s">
        <v>1</v>
      </c>
      <c r="N121" s="57" t="s">
        <v>42</v>
      </c>
      <c r="O121" s="57" t="s">
        <v>239</v>
      </c>
      <c r="P121" s="57" t="s">
        <v>240</v>
      </c>
      <c r="Q121" s="57" t="s">
        <v>241</v>
      </c>
      <c r="R121" s="57" t="s">
        <v>242</v>
      </c>
      <c r="S121" s="57" t="s">
        <v>243</v>
      </c>
      <c r="T121" s="58" t="s">
        <v>244</v>
      </c>
    </row>
    <row r="122" spans="2:65" s="1" customFormat="1" ht="23" customHeight="1" x14ac:dyDescent="0.35">
      <c r="B122" s="184"/>
      <c r="C122" s="213" t="s">
        <v>245</v>
      </c>
      <c r="D122" s="186"/>
      <c r="E122" s="186"/>
      <c r="F122" s="186"/>
      <c r="G122" s="186"/>
      <c r="H122" s="186"/>
      <c r="I122" s="186"/>
      <c r="J122" s="214">
        <f>BK122</f>
        <v>0</v>
      </c>
      <c r="L122" s="29"/>
      <c r="M122" s="59"/>
      <c r="N122" s="50"/>
      <c r="O122" s="50"/>
      <c r="P122" s="120">
        <f>P123</f>
        <v>190.35900000000001</v>
      </c>
      <c r="Q122" s="50"/>
      <c r="R122" s="120">
        <f>R123</f>
        <v>58.369199999999999</v>
      </c>
      <c r="S122" s="50"/>
      <c r="T122" s="121">
        <f>T123</f>
        <v>0</v>
      </c>
      <c r="AT122" s="17" t="s">
        <v>77</v>
      </c>
      <c r="AU122" s="17" t="s">
        <v>226</v>
      </c>
      <c r="BK122" s="122">
        <f>BK123</f>
        <v>0</v>
      </c>
    </row>
    <row r="123" spans="2:65" s="11" customFormat="1" ht="26" customHeight="1" x14ac:dyDescent="0.35">
      <c r="B123" s="215"/>
      <c r="C123" s="216"/>
      <c r="D123" s="217" t="s">
        <v>77</v>
      </c>
      <c r="E123" s="218" t="s">
        <v>246</v>
      </c>
      <c r="F123" s="218" t="s">
        <v>247</v>
      </c>
      <c r="G123" s="216"/>
      <c r="H123" s="216"/>
      <c r="I123" s="216"/>
      <c r="J123" s="219">
        <f>BK123</f>
        <v>0</v>
      </c>
      <c r="L123" s="123"/>
      <c r="M123" s="127"/>
      <c r="P123" s="128">
        <f>P124</f>
        <v>190.35900000000001</v>
      </c>
      <c r="R123" s="128">
        <f>R124</f>
        <v>58.369199999999999</v>
      </c>
      <c r="T123" s="129">
        <f>T124</f>
        <v>0</v>
      </c>
      <c r="AR123" s="124" t="s">
        <v>86</v>
      </c>
      <c r="AT123" s="130" t="s">
        <v>77</v>
      </c>
      <c r="AU123" s="130" t="s">
        <v>78</v>
      </c>
      <c r="AY123" s="124" t="s">
        <v>248</v>
      </c>
      <c r="BK123" s="131">
        <f>BK124</f>
        <v>0</v>
      </c>
    </row>
    <row r="124" spans="2:65" s="11" customFormat="1" ht="23" customHeight="1" x14ac:dyDescent="0.25">
      <c r="B124" s="215"/>
      <c r="C124" s="216"/>
      <c r="D124" s="217" t="s">
        <v>77</v>
      </c>
      <c r="E124" s="220" t="s">
        <v>86</v>
      </c>
      <c r="F124" s="220" t="s">
        <v>249</v>
      </c>
      <c r="G124" s="216"/>
      <c r="H124" s="216"/>
      <c r="I124" s="216"/>
      <c r="J124" s="221">
        <f>BK124</f>
        <v>0</v>
      </c>
      <c r="L124" s="123"/>
      <c r="M124" s="127"/>
      <c r="P124" s="128">
        <f>SUM(P125:P157)</f>
        <v>190.35900000000001</v>
      </c>
      <c r="R124" s="128">
        <f>SUM(R125:R157)</f>
        <v>58.369199999999999</v>
      </c>
      <c r="T124" s="129">
        <f>SUM(T125:T157)</f>
        <v>0</v>
      </c>
      <c r="AR124" s="124" t="s">
        <v>86</v>
      </c>
      <c r="AT124" s="130" t="s">
        <v>77</v>
      </c>
      <c r="AU124" s="130" t="s">
        <v>86</v>
      </c>
      <c r="AY124" s="124" t="s">
        <v>248</v>
      </c>
      <c r="BK124" s="131">
        <f>SUM(BK125:BK157)</f>
        <v>0</v>
      </c>
    </row>
    <row r="125" spans="2:65" s="1" customFormat="1" ht="16.5" customHeight="1" x14ac:dyDescent="0.2">
      <c r="B125" s="184"/>
      <c r="C125" s="222" t="s">
        <v>86</v>
      </c>
      <c r="D125" s="222" t="s">
        <v>250</v>
      </c>
      <c r="E125" s="223" t="s">
        <v>2230</v>
      </c>
      <c r="F125" s="224" t="s">
        <v>2231</v>
      </c>
      <c r="G125" s="225" t="s">
        <v>193</v>
      </c>
      <c r="H125" s="226">
        <v>103</v>
      </c>
      <c r="I125" s="180">
        <v>0</v>
      </c>
      <c r="J125" s="228">
        <f>ROUND(I125*H125,2)</f>
        <v>0</v>
      </c>
      <c r="K125" s="141"/>
      <c r="L125" s="29"/>
      <c r="M125" s="142" t="s">
        <v>1</v>
      </c>
      <c r="N125" s="143" t="s">
        <v>43</v>
      </c>
      <c r="O125" s="144">
        <v>7.0000000000000001E-3</v>
      </c>
      <c r="P125" s="144">
        <f>O125*H125</f>
        <v>0.72099999999999997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253</v>
      </c>
      <c r="AT125" s="146" t="s">
        <v>250</v>
      </c>
      <c r="AU125" s="146" t="s">
        <v>88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253</v>
      </c>
      <c r="BM125" s="146" t="s">
        <v>2232</v>
      </c>
    </row>
    <row r="126" spans="2:65" s="12" customFormat="1" x14ac:dyDescent="0.2">
      <c r="B126" s="229"/>
      <c r="C126" s="230"/>
      <c r="D126" s="231" t="s">
        <v>255</v>
      </c>
      <c r="E126" s="232" t="s">
        <v>1</v>
      </c>
      <c r="F126" s="233" t="s">
        <v>2233</v>
      </c>
      <c r="G126" s="230"/>
      <c r="H126" s="234">
        <v>103</v>
      </c>
      <c r="I126" s="230"/>
      <c r="J126" s="230"/>
      <c r="L126" s="148"/>
      <c r="M126" s="150"/>
      <c r="T126" s="151"/>
      <c r="AT126" s="149" t="s">
        <v>255</v>
      </c>
      <c r="AU126" s="149" t="s">
        <v>88</v>
      </c>
      <c r="AV126" s="12" t="s">
        <v>88</v>
      </c>
      <c r="AW126" s="12" t="s">
        <v>34</v>
      </c>
      <c r="AX126" s="12" t="s">
        <v>86</v>
      </c>
      <c r="AY126" s="149" t="s">
        <v>248</v>
      </c>
    </row>
    <row r="127" spans="2:65" s="1" customFormat="1" ht="16.5" customHeight="1" x14ac:dyDescent="0.2">
      <c r="B127" s="184"/>
      <c r="C127" s="240" t="s">
        <v>88</v>
      </c>
      <c r="D127" s="240" t="s">
        <v>351</v>
      </c>
      <c r="E127" s="241" t="s">
        <v>2234</v>
      </c>
      <c r="F127" s="242" t="s">
        <v>2235</v>
      </c>
      <c r="G127" s="243" t="s">
        <v>193</v>
      </c>
      <c r="H127" s="244">
        <v>103</v>
      </c>
      <c r="I127" s="245">
        <v>0</v>
      </c>
      <c r="J127" s="246">
        <f>ROUND(I127*H127,2)</f>
        <v>0</v>
      </c>
      <c r="K127" s="156"/>
      <c r="L127" s="157"/>
      <c r="M127" s="158" t="s">
        <v>1</v>
      </c>
      <c r="N127" s="159" t="s">
        <v>43</v>
      </c>
      <c r="O127" s="144">
        <v>0</v>
      </c>
      <c r="P127" s="144">
        <f>O127*H127</f>
        <v>0</v>
      </c>
      <c r="Q127" s="144">
        <v>2.5000000000000001E-2</v>
      </c>
      <c r="R127" s="144">
        <f>Q127*H127</f>
        <v>2.5750000000000002</v>
      </c>
      <c r="S127" s="144">
        <v>0</v>
      </c>
      <c r="T127" s="145">
        <f>S127*H127</f>
        <v>0</v>
      </c>
      <c r="AR127" s="146" t="s">
        <v>286</v>
      </c>
      <c r="AT127" s="146" t="s">
        <v>351</v>
      </c>
      <c r="AU127" s="146" t="s">
        <v>88</v>
      </c>
      <c r="AY127" s="17" t="s">
        <v>248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86</v>
      </c>
      <c r="BK127" s="147">
        <f>ROUND(I127*H127,2)</f>
        <v>0</v>
      </c>
      <c r="BL127" s="17" t="s">
        <v>253</v>
      </c>
      <c r="BM127" s="146" t="s">
        <v>2236</v>
      </c>
    </row>
    <row r="128" spans="2:65" s="1" customFormat="1" ht="24.15" customHeight="1" x14ac:dyDescent="0.2">
      <c r="B128" s="184"/>
      <c r="C128" s="222" t="s">
        <v>113</v>
      </c>
      <c r="D128" s="222" t="s">
        <v>250</v>
      </c>
      <c r="E128" s="223" t="s">
        <v>2237</v>
      </c>
      <c r="F128" s="224" t="s">
        <v>2238</v>
      </c>
      <c r="G128" s="225" t="s">
        <v>193</v>
      </c>
      <c r="H128" s="226">
        <v>1000</v>
      </c>
      <c r="I128" s="227">
        <v>0</v>
      </c>
      <c r="J128" s="228">
        <f>ROUND(I128*H128,2)</f>
        <v>0</v>
      </c>
      <c r="K128" s="141"/>
      <c r="L128" s="29"/>
      <c r="M128" s="142" t="s">
        <v>1</v>
      </c>
      <c r="N128" s="143" t="s">
        <v>43</v>
      </c>
      <c r="O128" s="144">
        <v>5.8000000000000003E-2</v>
      </c>
      <c r="P128" s="144">
        <f>O128*H128</f>
        <v>58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253</v>
      </c>
      <c r="AT128" s="146" t="s">
        <v>250</v>
      </c>
      <c r="AU128" s="146" t="s">
        <v>88</v>
      </c>
      <c r="AY128" s="17" t="s">
        <v>248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7" t="s">
        <v>86</v>
      </c>
      <c r="BK128" s="147">
        <f>ROUND(I128*H128,2)</f>
        <v>0</v>
      </c>
      <c r="BL128" s="17" t="s">
        <v>253</v>
      </c>
      <c r="BM128" s="146" t="s">
        <v>2239</v>
      </c>
    </row>
    <row r="129" spans="2:65" s="12" customFormat="1" x14ac:dyDescent="0.2">
      <c r="B129" s="229"/>
      <c r="C129" s="230"/>
      <c r="D129" s="231" t="s">
        <v>255</v>
      </c>
      <c r="E129" s="232" t="s">
        <v>1</v>
      </c>
      <c r="F129" s="233" t="s">
        <v>2240</v>
      </c>
      <c r="G129" s="230"/>
      <c r="H129" s="234">
        <v>1000</v>
      </c>
      <c r="I129" s="230"/>
      <c r="J129" s="230"/>
      <c r="L129" s="148"/>
      <c r="M129" s="150"/>
      <c r="T129" s="151"/>
      <c r="AT129" s="149" t="s">
        <v>255</v>
      </c>
      <c r="AU129" s="149" t="s">
        <v>88</v>
      </c>
      <c r="AV129" s="12" t="s">
        <v>88</v>
      </c>
      <c r="AW129" s="12" t="s">
        <v>34</v>
      </c>
      <c r="AX129" s="12" t="s">
        <v>86</v>
      </c>
      <c r="AY129" s="149" t="s">
        <v>248</v>
      </c>
    </row>
    <row r="130" spans="2:65" s="1" customFormat="1" ht="16.5" customHeight="1" x14ac:dyDescent="0.2">
      <c r="B130" s="184"/>
      <c r="C130" s="240" t="s">
        <v>253</v>
      </c>
      <c r="D130" s="240" t="s">
        <v>351</v>
      </c>
      <c r="E130" s="241" t="s">
        <v>2241</v>
      </c>
      <c r="F130" s="242" t="s">
        <v>2242</v>
      </c>
      <c r="G130" s="243" t="s">
        <v>2243</v>
      </c>
      <c r="H130" s="244">
        <v>20</v>
      </c>
      <c r="I130" s="245">
        <v>0</v>
      </c>
      <c r="J130" s="246">
        <f>ROUND(I130*H130,2)</f>
        <v>0</v>
      </c>
      <c r="K130" s="156"/>
      <c r="L130" s="157"/>
      <c r="M130" s="158" t="s">
        <v>1</v>
      </c>
      <c r="N130" s="159" t="s">
        <v>43</v>
      </c>
      <c r="O130" s="144">
        <v>0</v>
      </c>
      <c r="P130" s="144">
        <f>O130*H130</f>
        <v>0</v>
      </c>
      <c r="Q130" s="144">
        <v>1E-3</v>
      </c>
      <c r="R130" s="144">
        <f>Q130*H130</f>
        <v>0.02</v>
      </c>
      <c r="S130" s="144">
        <v>0</v>
      </c>
      <c r="T130" s="145">
        <f>S130*H130</f>
        <v>0</v>
      </c>
      <c r="AR130" s="146" t="s">
        <v>286</v>
      </c>
      <c r="AT130" s="146" t="s">
        <v>351</v>
      </c>
      <c r="AU130" s="146" t="s">
        <v>88</v>
      </c>
      <c r="AY130" s="17" t="s">
        <v>248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86</v>
      </c>
      <c r="BK130" s="147">
        <f>ROUND(I130*H130,2)</f>
        <v>0</v>
      </c>
      <c r="BL130" s="17" t="s">
        <v>253</v>
      </c>
      <c r="BM130" s="146" t="s">
        <v>2244</v>
      </c>
    </row>
    <row r="131" spans="2:65" s="12" customFormat="1" x14ac:dyDescent="0.2">
      <c r="B131" s="229"/>
      <c r="C131" s="230"/>
      <c r="D131" s="231" t="s">
        <v>255</v>
      </c>
      <c r="E131" s="230"/>
      <c r="F131" s="233" t="s">
        <v>2245</v>
      </c>
      <c r="G131" s="230"/>
      <c r="H131" s="234">
        <v>20</v>
      </c>
      <c r="I131" s="230"/>
      <c r="J131" s="230"/>
      <c r="L131" s="148"/>
      <c r="M131" s="150"/>
      <c r="T131" s="151"/>
      <c r="AT131" s="149" t="s">
        <v>255</v>
      </c>
      <c r="AU131" s="149" t="s">
        <v>88</v>
      </c>
      <c r="AV131" s="12" t="s">
        <v>88</v>
      </c>
      <c r="AW131" s="12" t="s">
        <v>3</v>
      </c>
      <c r="AX131" s="12" t="s">
        <v>86</v>
      </c>
      <c r="AY131" s="149" t="s">
        <v>248</v>
      </c>
    </row>
    <row r="132" spans="2:65" s="1" customFormat="1" ht="16.5" customHeight="1" x14ac:dyDescent="0.2">
      <c r="B132" s="184"/>
      <c r="C132" s="222" t="s">
        <v>270</v>
      </c>
      <c r="D132" s="222" t="s">
        <v>250</v>
      </c>
      <c r="E132" s="223" t="s">
        <v>1074</v>
      </c>
      <c r="F132" s="224" t="s">
        <v>2246</v>
      </c>
      <c r="G132" s="225" t="s">
        <v>259</v>
      </c>
      <c r="H132" s="226">
        <v>70</v>
      </c>
      <c r="I132" s="227">
        <v>0</v>
      </c>
      <c r="J132" s="228">
        <f>ROUND(I132*H132,2)</f>
        <v>0</v>
      </c>
      <c r="K132" s="141"/>
      <c r="L132" s="29"/>
      <c r="M132" s="142" t="s">
        <v>1</v>
      </c>
      <c r="N132" s="143" t="s">
        <v>43</v>
      </c>
      <c r="O132" s="144">
        <v>3.3000000000000002E-2</v>
      </c>
      <c r="P132" s="144">
        <f>O132*H132</f>
        <v>2.31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253</v>
      </c>
      <c r="AT132" s="146" t="s">
        <v>250</v>
      </c>
      <c r="AU132" s="146" t="s">
        <v>88</v>
      </c>
      <c r="AY132" s="17" t="s">
        <v>248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7" t="s">
        <v>86</v>
      </c>
      <c r="BK132" s="147">
        <f>ROUND(I132*H132,2)</f>
        <v>0</v>
      </c>
      <c r="BL132" s="17" t="s">
        <v>253</v>
      </c>
      <c r="BM132" s="146" t="s">
        <v>2247</v>
      </c>
    </row>
    <row r="133" spans="2:65" s="12" customFormat="1" x14ac:dyDescent="0.2">
      <c r="B133" s="229"/>
      <c r="C133" s="230"/>
      <c r="D133" s="231" t="s">
        <v>255</v>
      </c>
      <c r="E133" s="232" t="s">
        <v>1</v>
      </c>
      <c r="F133" s="233" t="s">
        <v>2248</v>
      </c>
      <c r="G133" s="230"/>
      <c r="H133" s="234">
        <v>64</v>
      </c>
      <c r="I133" s="230"/>
      <c r="J133" s="230"/>
      <c r="L133" s="148"/>
      <c r="M133" s="150"/>
      <c r="T133" s="151"/>
      <c r="AT133" s="149" t="s">
        <v>255</v>
      </c>
      <c r="AU133" s="149" t="s">
        <v>88</v>
      </c>
      <c r="AV133" s="12" t="s">
        <v>88</v>
      </c>
      <c r="AW133" s="12" t="s">
        <v>34</v>
      </c>
      <c r="AX133" s="12" t="s">
        <v>78</v>
      </c>
      <c r="AY133" s="149" t="s">
        <v>248</v>
      </c>
    </row>
    <row r="134" spans="2:65" s="12" customFormat="1" x14ac:dyDescent="0.2">
      <c r="B134" s="229"/>
      <c r="C134" s="230"/>
      <c r="D134" s="231" t="s">
        <v>255</v>
      </c>
      <c r="E134" s="232" t="s">
        <v>1</v>
      </c>
      <c r="F134" s="233" t="s">
        <v>2249</v>
      </c>
      <c r="G134" s="230"/>
      <c r="H134" s="234">
        <v>6</v>
      </c>
      <c r="I134" s="230"/>
      <c r="J134" s="230"/>
      <c r="L134" s="148"/>
      <c r="M134" s="150"/>
      <c r="T134" s="151"/>
      <c r="AT134" s="149" t="s">
        <v>255</v>
      </c>
      <c r="AU134" s="149" t="s">
        <v>88</v>
      </c>
      <c r="AV134" s="12" t="s">
        <v>88</v>
      </c>
      <c r="AW134" s="12" t="s">
        <v>34</v>
      </c>
      <c r="AX134" s="12" t="s">
        <v>78</v>
      </c>
      <c r="AY134" s="149" t="s">
        <v>248</v>
      </c>
    </row>
    <row r="135" spans="2:65" s="13" customFormat="1" x14ac:dyDescent="0.2">
      <c r="B135" s="235"/>
      <c r="C135" s="236"/>
      <c r="D135" s="231" t="s">
        <v>255</v>
      </c>
      <c r="E135" s="237" t="s">
        <v>1</v>
      </c>
      <c r="F135" s="238" t="s">
        <v>275</v>
      </c>
      <c r="G135" s="236"/>
      <c r="H135" s="239">
        <v>70</v>
      </c>
      <c r="I135" s="236"/>
      <c r="J135" s="236"/>
      <c r="L135" s="152"/>
      <c r="M135" s="154"/>
      <c r="T135" s="155"/>
      <c r="AT135" s="153" t="s">
        <v>255</v>
      </c>
      <c r="AU135" s="153" t="s">
        <v>88</v>
      </c>
      <c r="AV135" s="13" t="s">
        <v>253</v>
      </c>
      <c r="AW135" s="13" t="s">
        <v>34</v>
      </c>
      <c r="AX135" s="13" t="s">
        <v>86</v>
      </c>
      <c r="AY135" s="153" t="s">
        <v>248</v>
      </c>
    </row>
    <row r="136" spans="2:65" s="1" customFormat="1" ht="16.5" customHeight="1" x14ac:dyDescent="0.2">
      <c r="B136" s="184"/>
      <c r="C136" s="222" t="s">
        <v>276</v>
      </c>
      <c r="D136" s="222" t="s">
        <v>250</v>
      </c>
      <c r="E136" s="223" t="s">
        <v>2250</v>
      </c>
      <c r="F136" s="224" t="s">
        <v>2251</v>
      </c>
      <c r="G136" s="225" t="s">
        <v>193</v>
      </c>
      <c r="H136" s="226">
        <v>1000</v>
      </c>
      <c r="I136" s="227">
        <v>0</v>
      </c>
      <c r="J136" s="228">
        <f>ROUND(I136*H136,2)</f>
        <v>0</v>
      </c>
      <c r="K136" s="141"/>
      <c r="L136" s="29"/>
      <c r="M136" s="142" t="s">
        <v>1</v>
      </c>
      <c r="N136" s="143" t="s">
        <v>43</v>
      </c>
      <c r="O136" s="144">
        <v>6.7000000000000004E-2</v>
      </c>
      <c r="P136" s="144">
        <f>O136*H136</f>
        <v>67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253</v>
      </c>
      <c r="AT136" s="146" t="s">
        <v>250</v>
      </c>
      <c r="AU136" s="146" t="s">
        <v>88</v>
      </c>
      <c r="AY136" s="17" t="s">
        <v>248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86</v>
      </c>
      <c r="BK136" s="147">
        <f>ROUND(I136*H136,2)</f>
        <v>0</v>
      </c>
      <c r="BL136" s="17" t="s">
        <v>253</v>
      </c>
      <c r="BM136" s="146" t="s">
        <v>2252</v>
      </c>
    </row>
    <row r="137" spans="2:65" s="1" customFormat="1" ht="24.15" customHeight="1" x14ac:dyDescent="0.2">
      <c r="B137" s="184"/>
      <c r="C137" s="222" t="s">
        <v>280</v>
      </c>
      <c r="D137" s="222" t="s">
        <v>250</v>
      </c>
      <c r="E137" s="223" t="s">
        <v>2253</v>
      </c>
      <c r="F137" s="224" t="s">
        <v>2254</v>
      </c>
      <c r="G137" s="225" t="s">
        <v>259</v>
      </c>
      <c r="H137" s="226">
        <v>1</v>
      </c>
      <c r="I137" s="227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0.104</v>
      </c>
      <c r="P137" s="144">
        <f>O137*H137</f>
        <v>0.104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253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253</v>
      </c>
      <c r="BM137" s="146" t="s">
        <v>2255</v>
      </c>
    </row>
    <row r="138" spans="2:65" s="1" customFormat="1" ht="16.5" customHeight="1" x14ac:dyDescent="0.2">
      <c r="B138" s="184"/>
      <c r="C138" s="240" t="s">
        <v>286</v>
      </c>
      <c r="D138" s="240" t="s">
        <v>351</v>
      </c>
      <c r="E138" s="241" t="s">
        <v>371</v>
      </c>
      <c r="F138" s="242" t="s">
        <v>2256</v>
      </c>
      <c r="G138" s="243" t="s">
        <v>259</v>
      </c>
      <c r="H138" s="244">
        <v>1</v>
      </c>
      <c r="I138" s="245">
        <v>0</v>
      </c>
      <c r="J138" s="246">
        <f>ROUND(I138*H138,2)</f>
        <v>0</v>
      </c>
      <c r="K138" s="156"/>
      <c r="L138" s="157"/>
      <c r="M138" s="158" t="s">
        <v>1</v>
      </c>
      <c r="N138" s="159" t="s">
        <v>43</v>
      </c>
      <c r="O138" s="144">
        <v>0</v>
      </c>
      <c r="P138" s="144">
        <f>O138*H138</f>
        <v>0</v>
      </c>
      <c r="Q138" s="144">
        <v>2.7E-2</v>
      </c>
      <c r="R138" s="144">
        <f>Q138*H138</f>
        <v>2.7E-2</v>
      </c>
      <c r="S138" s="144">
        <v>0</v>
      </c>
      <c r="T138" s="145">
        <f>S138*H138</f>
        <v>0</v>
      </c>
      <c r="AR138" s="146" t="s">
        <v>286</v>
      </c>
      <c r="AT138" s="146" t="s">
        <v>351</v>
      </c>
      <c r="AU138" s="146" t="s">
        <v>88</v>
      </c>
      <c r="AY138" s="17" t="s">
        <v>248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86</v>
      </c>
      <c r="BK138" s="147">
        <f>ROUND(I138*H138,2)</f>
        <v>0</v>
      </c>
      <c r="BL138" s="17" t="s">
        <v>253</v>
      </c>
      <c r="BM138" s="146" t="s">
        <v>2257</v>
      </c>
    </row>
    <row r="139" spans="2:65" s="1" customFormat="1" ht="24.15" customHeight="1" x14ac:dyDescent="0.2">
      <c r="B139" s="184"/>
      <c r="C139" s="222" t="s">
        <v>291</v>
      </c>
      <c r="D139" s="222" t="s">
        <v>250</v>
      </c>
      <c r="E139" s="223" t="s">
        <v>2258</v>
      </c>
      <c r="F139" s="224" t="s">
        <v>2259</v>
      </c>
      <c r="G139" s="225" t="s">
        <v>259</v>
      </c>
      <c r="H139" s="226">
        <v>79</v>
      </c>
      <c r="I139" s="227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9.5000000000000001E-2</v>
      </c>
      <c r="P139" s="144">
        <f>O139*H139</f>
        <v>7.5049999999999999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2260</v>
      </c>
    </row>
    <row r="140" spans="2:65" s="12" customFormat="1" x14ac:dyDescent="0.2">
      <c r="B140" s="229"/>
      <c r="C140" s="230"/>
      <c r="D140" s="231" t="s">
        <v>255</v>
      </c>
      <c r="E140" s="232" t="s">
        <v>1</v>
      </c>
      <c r="F140" s="233" t="s">
        <v>2261</v>
      </c>
      <c r="G140" s="230"/>
      <c r="H140" s="234">
        <v>79</v>
      </c>
      <c r="I140" s="230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86</v>
      </c>
      <c r="AY140" s="149" t="s">
        <v>248</v>
      </c>
    </row>
    <row r="141" spans="2:65" s="1" customFormat="1" ht="16.5" customHeight="1" x14ac:dyDescent="0.2">
      <c r="B141" s="184"/>
      <c r="C141" s="240" t="s">
        <v>139</v>
      </c>
      <c r="D141" s="240" t="s">
        <v>351</v>
      </c>
      <c r="E141" s="241" t="s">
        <v>1525</v>
      </c>
      <c r="F141" s="242" t="s">
        <v>2262</v>
      </c>
      <c r="G141" s="243" t="s">
        <v>259</v>
      </c>
      <c r="H141" s="244">
        <v>3</v>
      </c>
      <c r="I141" s="245">
        <v>0</v>
      </c>
      <c r="J141" s="246">
        <f>ROUND(I141*H141,2)</f>
        <v>0</v>
      </c>
      <c r="K141" s="156"/>
      <c r="L141" s="157"/>
      <c r="M141" s="158" t="s">
        <v>1</v>
      </c>
      <c r="N141" s="159" t="s">
        <v>43</v>
      </c>
      <c r="O141" s="144">
        <v>0</v>
      </c>
      <c r="P141" s="144">
        <f>O141*H141</f>
        <v>0</v>
      </c>
      <c r="Q141" s="144">
        <v>1.7999999999999999E-2</v>
      </c>
      <c r="R141" s="144">
        <f>Q141*H141</f>
        <v>5.3999999999999992E-2</v>
      </c>
      <c r="S141" s="144">
        <v>0</v>
      </c>
      <c r="T141" s="145">
        <f>S141*H141</f>
        <v>0</v>
      </c>
      <c r="AR141" s="146" t="s">
        <v>286</v>
      </c>
      <c r="AT141" s="146" t="s">
        <v>351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2263</v>
      </c>
    </row>
    <row r="142" spans="2:65" s="1" customFormat="1" ht="16.5" customHeight="1" x14ac:dyDescent="0.2">
      <c r="B142" s="184"/>
      <c r="C142" s="240" t="s">
        <v>142</v>
      </c>
      <c r="D142" s="240" t="s">
        <v>351</v>
      </c>
      <c r="E142" s="241" t="s">
        <v>380</v>
      </c>
      <c r="F142" s="242" t="s">
        <v>2264</v>
      </c>
      <c r="G142" s="243" t="s">
        <v>259</v>
      </c>
      <c r="H142" s="244">
        <v>5</v>
      </c>
      <c r="I142" s="245">
        <v>0</v>
      </c>
      <c r="J142" s="246">
        <f>ROUND(I142*H142,2)</f>
        <v>0</v>
      </c>
      <c r="K142" s="156"/>
      <c r="L142" s="157"/>
      <c r="M142" s="158" t="s">
        <v>1</v>
      </c>
      <c r="N142" s="159" t="s">
        <v>43</v>
      </c>
      <c r="O142" s="144">
        <v>0</v>
      </c>
      <c r="P142" s="144">
        <f>O142*H142</f>
        <v>0</v>
      </c>
      <c r="Q142" s="144">
        <v>5.0000000000000001E-3</v>
      </c>
      <c r="R142" s="144">
        <f>Q142*H142</f>
        <v>2.5000000000000001E-2</v>
      </c>
      <c r="S142" s="144">
        <v>0</v>
      </c>
      <c r="T142" s="145">
        <f>S142*H142</f>
        <v>0</v>
      </c>
      <c r="AR142" s="146" t="s">
        <v>286</v>
      </c>
      <c r="AT142" s="146" t="s">
        <v>351</v>
      </c>
      <c r="AU142" s="146" t="s">
        <v>88</v>
      </c>
      <c r="AY142" s="17" t="s">
        <v>248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86</v>
      </c>
      <c r="BK142" s="147">
        <f>ROUND(I142*H142,2)</f>
        <v>0</v>
      </c>
      <c r="BL142" s="17" t="s">
        <v>253</v>
      </c>
      <c r="BM142" s="146" t="s">
        <v>2265</v>
      </c>
    </row>
    <row r="143" spans="2:65" s="1" customFormat="1" ht="16.5" customHeight="1" x14ac:dyDescent="0.2">
      <c r="B143" s="184"/>
      <c r="C143" s="240" t="s">
        <v>311</v>
      </c>
      <c r="D143" s="240" t="s">
        <v>351</v>
      </c>
      <c r="E143" s="241" t="s">
        <v>1514</v>
      </c>
      <c r="F143" s="242" t="s">
        <v>2266</v>
      </c>
      <c r="G143" s="243" t="s">
        <v>259</v>
      </c>
      <c r="H143" s="244">
        <v>27</v>
      </c>
      <c r="I143" s="245">
        <v>0</v>
      </c>
      <c r="J143" s="246">
        <f>ROUND(I143*H143,2)</f>
        <v>0</v>
      </c>
      <c r="K143" s="156"/>
      <c r="L143" s="157"/>
      <c r="M143" s="158" t="s">
        <v>1</v>
      </c>
      <c r="N143" s="159" t="s">
        <v>43</v>
      </c>
      <c r="O143" s="144">
        <v>0</v>
      </c>
      <c r="P143" s="144">
        <f>O143*H143</f>
        <v>0</v>
      </c>
      <c r="Q143" s="144">
        <v>3.0000000000000001E-3</v>
      </c>
      <c r="R143" s="144">
        <f>Q143*H143</f>
        <v>8.1000000000000003E-2</v>
      </c>
      <c r="S143" s="144">
        <v>0</v>
      </c>
      <c r="T143" s="145">
        <f>S143*H143</f>
        <v>0</v>
      </c>
      <c r="AR143" s="146" t="s">
        <v>286</v>
      </c>
      <c r="AT143" s="146" t="s">
        <v>351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2267</v>
      </c>
    </row>
    <row r="144" spans="2:65" s="1" customFormat="1" ht="16.5" customHeight="1" x14ac:dyDescent="0.2">
      <c r="B144" s="184"/>
      <c r="C144" s="240" t="s">
        <v>316</v>
      </c>
      <c r="D144" s="240" t="s">
        <v>351</v>
      </c>
      <c r="E144" s="241" t="s">
        <v>375</v>
      </c>
      <c r="F144" s="242" t="s">
        <v>2268</v>
      </c>
      <c r="G144" s="243" t="s">
        <v>259</v>
      </c>
      <c r="H144" s="244">
        <v>44</v>
      </c>
      <c r="I144" s="245">
        <v>0</v>
      </c>
      <c r="J144" s="246">
        <f>ROUND(I144*H144,2)</f>
        <v>0</v>
      </c>
      <c r="K144" s="156"/>
      <c r="L144" s="157"/>
      <c r="M144" s="158" t="s">
        <v>1</v>
      </c>
      <c r="N144" s="159" t="s">
        <v>43</v>
      </c>
      <c r="O144" s="144">
        <v>0</v>
      </c>
      <c r="P144" s="144">
        <f>O144*H144</f>
        <v>0</v>
      </c>
      <c r="Q144" s="144">
        <v>2.3E-3</v>
      </c>
      <c r="R144" s="144">
        <f>Q144*H144</f>
        <v>0.1012</v>
      </c>
      <c r="S144" s="144">
        <v>0</v>
      </c>
      <c r="T144" s="145">
        <f>S144*H144</f>
        <v>0</v>
      </c>
      <c r="AR144" s="146" t="s">
        <v>286</v>
      </c>
      <c r="AT144" s="146" t="s">
        <v>351</v>
      </c>
      <c r="AU144" s="146" t="s">
        <v>88</v>
      </c>
      <c r="AY144" s="17" t="s">
        <v>248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86</v>
      </c>
      <c r="BK144" s="147">
        <f>ROUND(I144*H144,2)</f>
        <v>0</v>
      </c>
      <c r="BL144" s="17" t="s">
        <v>253</v>
      </c>
      <c r="BM144" s="146" t="s">
        <v>2269</v>
      </c>
    </row>
    <row r="145" spans="2:65" s="1" customFormat="1" ht="24.15" customHeight="1" x14ac:dyDescent="0.2">
      <c r="B145" s="184"/>
      <c r="C145" s="222" t="s">
        <v>320</v>
      </c>
      <c r="D145" s="222" t="s">
        <v>250</v>
      </c>
      <c r="E145" s="223" t="s">
        <v>2270</v>
      </c>
      <c r="F145" s="224" t="s">
        <v>2271</v>
      </c>
      <c r="G145" s="225" t="s">
        <v>193</v>
      </c>
      <c r="H145" s="226">
        <v>149</v>
      </c>
      <c r="I145" s="227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0.255</v>
      </c>
      <c r="P145" s="144">
        <f>O145*H145</f>
        <v>37.994999999999997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2272</v>
      </c>
    </row>
    <row r="146" spans="2:65" s="12" customFormat="1" x14ac:dyDescent="0.2">
      <c r="B146" s="229"/>
      <c r="C146" s="230"/>
      <c r="D146" s="231" t="s">
        <v>255</v>
      </c>
      <c r="E146" s="232" t="s">
        <v>1</v>
      </c>
      <c r="F146" s="233" t="s">
        <v>2273</v>
      </c>
      <c r="G146" s="230"/>
      <c r="H146" s="234">
        <v>149</v>
      </c>
      <c r="I146" s="230"/>
      <c r="J146" s="230"/>
      <c r="L146" s="148"/>
      <c r="M146" s="150"/>
      <c r="T146" s="151"/>
      <c r="AT146" s="149" t="s">
        <v>255</v>
      </c>
      <c r="AU146" s="149" t="s">
        <v>88</v>
      </c>
      <c r="AV146" s="12" t="s">
        <v>88</v>
      </c>
      <c r="AW146" s="12" t="s">
        <v>34</v>
      </c>
      <c r="AX146" s="12" t="s">
        <v>86</v>
      </c>
      <c r="AY146" s="149" t="s">
        <v>248</v>
      </c>
    </row>
    <row r="147" spans="2:65" s="1" customFormat="1" ht="16.5" customHeight="1" x14ac:dyDescent="0.2">
      <c r="B147" s="184"/>
      <c r="C147" s="240" t="s">
        <v>8</v>
      </c>
      <c r="D147" s="240" t="s">
        <v>351</v>
      </c>
      <c r="E147" s="241" t="s">
        <v>366</v>
      </c>
      <c r="F147" s="242" t="s">
        <v>2274</v>
      </c>
      <c r="G147" s="243" t="s">
        <v>343</v>
      </c>
      <c r="H147" s="244">
        <v>27.81</v>
      </c>
      <c r="I147" s="245">
        <v>0</v>
      </c>
      <c r="J147" s="246">
        <f>ROUND(I147*H147,2)</f>
        <v>0</v>
      </c>
      <c r="K147" s="156"/>
      <c r="L147" s="157"/>
      <c r="M147" s="158" t="s">
        <v>1</v>
      </c>
      <c r="N147" s="159" t="s">
        <v>43</v>
      </c>
      <c r="O147" s="144">
        <v>0</v>
      </c>
      <c r="P147" s="144">
        <f>O147*H147</f>
        <v>0</v>
      </c>
      <c r="Q147" s="144">
        <v>1</v>
      </c>
      <c r="R147" s="144">
        <f>Q147*H147</f>
        <v>27.81</v>
      </c>
      <c r="S147" s="144">
        <v>0</v>
      </c>
      <c r="T147" s="145">
        <f>S147*H147</f>
        <v>0</v>
      </c>
      <c r="AR147" s="146" t="s">
        <v>286</v>
      </c>
      <c r="AT147" s="146" t="s">
        <v>351</v>
      </c>
      <c r="AU147" s="146" t="s">
        <v>88</v>
      </c>
      <c r="AY147" s="17" t="s">
        <v>248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86</v>
      </c>
      <c r="BK147" s="147">
        <f>ROUND(I147*H147,2)</f>
        <v>0</v>
      </c>
      <c r="BL147" s="17" t="s">
        <v>253</v>
      </c>
      <c r="BM147" s="146" t="s">
        <v>2275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2276</v>
      </c>
      <c r="G148" s="230"/>
      <c r="H148" s="234">
        <v>15.45</v>
      </c>
      <c r="I148" s="230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86</v>
      </c>
      <c r="AY148" s="149" t="s">
        <v>248</v>
      </c>
    </row>
    <row r="149" spans="2:65" s="12" customFormat="1" x14ac:dyDescent="0.2">
      <c r="B149" s="229"/>
      <c r="C149" s="230"/>
      <c r="D149" s="231" t="s">
        <v>255</v>
      </c>
      <c r="E149" s="230"/>
      <c r="F149" s="233" t="s">
        <v>2277</v>
      </c>
      <c r="G149" s="230"/>
      <c r="H149" s="234">
        <v>27.81</v>
      </c>
      <c r="I149" s="230"/>
      <c r="J149" s="230"/>
      <c r="L149" s="148"/>
      <c r="M149" s="150"/>
      <c r="T149" s="151"/>
      <c r="AT149" s="149" t="s">
        <v>255</v>
      </c>
      <c r="AU149" s="149" t="s">
        <v>88</v>
      </c>
      <c r="AV149" s="12" t="s">
        <v>88</v>
      </c>
      <c r="AW149" s="12" t="s">
        <v>3</v>
      </c>
      <c r="AX149" s="12" t="s">
        <v>86</v>
      </c>
      <c r="AY149" s="149" t="s">
        <v>248</v>
      </c>
    </row>
    <row r="150" spans="2:65" s="1" customFormat="1" ht="16.5" customHeight="1" x14ac:dyDescent="0.2">
      <c r="B150" s="184"/>
      <c r="C150" s="240" t="s">
        <v>330</v>
      </c>
      <c r="D150" s="240" t="s">
        <v>351</v>
      </c>
      <c r="E150" s="241" t="s">
        <v>2278</v>
      </c>
      <c r="F150" s="242" t="s">
        <v>2279</v>
      </c>
      <c r="G150" s="243" t="s">
        <v>343</v>
      </c>
      <c r="H150" s="244">
        <v>12.42</v>
      </c>
      <c r="I150" s="245">
        <v>0</v>
      </c>
      <c r="J150" s="246">
        <f>ROUND(I150*H150,2)</f>
        <v>0</v>
      </c>
      <c r="K150" s="156"/>
      <c r="L150" s="157"/>
      <c r="M150" s="158" t="s">
        <v>1</v>
      </c>
      <c r="N150" s="159" t="s">
        <v>43</v>
      </c>
      <c r="O150" s="144">
        <v>0</v>
      </c>
      <c r="P150" s="144">
        <f>O150*H150</f>
        <v>0</v>
      </c>
      <c r="Q150" s="144">
        <v>1</v>
      </c>
      <c r="R150" s="144">
        <f>Q150*H150</f>
        <v>12.42</v>
      </c>
      <c r="S150" s="144">
        <v>0</v>
      </c>
      <c r="T150" s="145">
        <f>S150*H150</f>
        <v>0</v>
      </c>
      <c r="AR150" s="146" t="s">
        <v>286</v>
      </c>
      <c r="AT150" s="146" t="s">
        <v>351</v>
      </c>
      <c r="AU150" s="146" t="s">
        <v>88</v>
      </c>
      <c r="AY150" s="17" t="s">
        <v>248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86</v>
      </c>
      <c r="BK150" s="147">
        <f>ROUND(I150*H150,2)</f>
        <v>0</v>
      </c>
      <c r="BL150" s="17" t="s">
        <v>253</v>
      </c>
      <c r="BM150" s="146" t="s">
        <v>2280</v>
      </c>
    </row>
    <row r="151" spans="2:65" s="12" customFormat="1" x14ac:dyDescent="0.2">
      <c r="B151" s="229"/>
      <c r="C151" s="230"/>
      <c r="D151" s="231" t="s">
        <v>255</v>
      </c>
      <c r="E151" s="232" t="s">
        <v>1</v>
      </c>
      <c r="F151" s="233" t="s">
        <v>2281</v>
      </c>
      <c r="G151" s="230"/>
      <c r="H151" s="234">
        <v>6.9</v>
      </c>
      <c r="I151" s="230"/>
      <c r="J151" s="230"/>
      <c r="L151" s="148"/>
      <c r="M151" s="150"/>
      <c r="T151" s="151"/>
      <c r="AT151" s="149" t="s">
        <v>255</v>
      </c>
      <c r="AU151" s="149" t="s">
        <v>88</v>
      </c>
      <c r="AV151" s="12" t="s">
        <v>88</v>
      </c>
      <c r="AW151" s="12" t="s">
        <v>34</v>
      </c>
      <c r="AX151" s="12" t="s">
        <v>86</v>
      </c>
      <c r="AY151" s="149" t="s">
        <v>248</v>
      </c>
    </row>
    <row r="152" spans="2:65" s="12" customFormat="1" x14ac:dyDescent="0.2">
      <c r="B152" s="229"/>
      <c r="C152" s="230"/>
      <c r="D152" s="231" t="s">
        <v>255</v>
      </c>
      <c r="E152" s="230"/>
      <c r="F152" s="233" t="s">
        <v>2282</v>
      </c>
      <c r="G152" s="230"/>
      <c r="H152" s="234">
        <v>12.42</v>
      </c>
      <c r="I152" s="230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</v>
      </c>
      <c r="AX152" s="12" t="s">
        <v>86</v>
      </c>
      <c r="AY152" s="149" t="s">
        <v>248</v>
      </c>
    </row>
    <row r="153" spans="2:65" s="1" customFormat="1" ht="16.5" customHeight="1" x14ac:dyDescent="0.2">
      <c r="B153" s="184"/>
      <c r="C153" s="240" t="s">
        <v>334</v>
      </c>
      <c r="D153" s="240" t="s">
        <v>351</v>
      </c>
      <c r="E153" s="241" t="s">
        <v>2283</v>
      </c>
      <c r="F153" s="242" t="s">
        <v>2284</v>
      </c>
      <c r="G153" s="243" t="s">
        <v>259</v>
      </c>
      <c r="H153" s="244">
        <v>12</v>
      </c>
      <c r="I153" s="245">
        <v>0</v>
      </c>
      <c r="J153" s="246">
        <f>ROUND(I153*H153,2)</f>
        <v>0</v>
      </c>
      <c r="K153" s="156"/>
      <c r="L153" s="157"/>
      <c r="M153" s="158" t="s">
        <v>1</v>
      </c>
      <c r="N153" s="159" t="s">
        <v>43</v>
      </c>
      <c r="O153" s="144">
        <v>0</v>
      </c>
      <c r="P153" s="144">
        <f>O153*H153</f>
        <v>0</v>
      </c>
      <c r="Q153" s="144">
        <v>1</v>
      </c>
      <c r="R153" s="144">
        <f>Q153*H153</f>
        <v>12</v>
      </c>
      <c r="S153" s="144">
        <v>0</v>
      </c>
      <c r="T153" s="145">
        <f>S153*H153</f>
        <v>0</v>
      </c>
      <c r="AR153" s="146" t="s">
        <v>286</v>
      </c>
      <c r="AT153" s="146" t="s">
        <v>351</v>
      </c>
      <c r="AU153" s="146" t="s">
        <v>88</v>
      </c>
      <c r="AY153" s="17" t="s">
        <v>248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86</v>
      </c>
      <c r="BK153" s="147">
        <f>ROUND(I153*H153,2)</f>
        <v>0</v>
      </c>
      <c r="BL153" s="17" t="s">
        <v>253</v>
      </c>
      <c r="BM153" s="146" t="s">
        <v>2285</v>
      </c>
    </row>
    <row r="154" spans="2:65" s="1" customFormat="1" ht="24.15" customHeight="1" x14ac:dyDescent="0.2">
      <c r="B154" s="184"/>
      <c r="C154" s="222" t="s">
        <v>340</v>
      </c>
      <c r="D154" s="222" t="s">
        <v>250</v>
      </c>
      <c r="E154" s="223" t="s">
        <v>2286</v>
      </c>
      <c r="F154" s="224" t="s">
        <v>2287</v>
      </c>
      <c r="G154" s="225" t="s">
        <v>193</v>
      </c>
      <c r="H154" s="226">
        <v>148</v>
      </c>
      <c r="I154" s="227">
        <v>0</v>
      </c>
      <c r="J154" s="228">
        <f>ROUND(I154*H154,2)</f>
        <v>0</v>
      </c>
      <c r="K154" s="141"/>
      <c r="L154" s="29"/>
      <c r="M154" s="142" t="s">
        <v>1</v>
      </c>
      <c r="N154" s="143" t="s">
        <v>43</v>
      </c>
      <c r="O154" s="144">
        <v>0.113</v>
      </c>
      <c r="P154" s="144">
        <f>O154*H154</f>
        <v>16.724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253</v>
      </c>
      <c r="AT154" s="146" t="s">
        <v>250</v>
      </c>
      <c r="AU154" s="146" t="s">
        <v>88</v>
      </c>
      <c r="AY154" s="17" t="s">
        <v>248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86</v>
      </c>
      <c r="BK154" s="147">
        <f>ROUND(I154*H154,2)</f>
        <v>0</v>
      </c>
      <c r="BL154" s="17" t="s">
        <v>253</v>
      </c>
      <c r="BM154" s="146" t="s">
        <v>2288</v>
      </c>
    </row>
    <row r="155" spans="2:65" s="12" customFormat="1" x14ac:dyDescent="0.2">
      <c r="B155" s="229"/>
      <c r="C155" s="230"/>
      <c r="D155" s="231" t="s">
        <v>255</v>
      </c>
      <c r="E155" s="232" t="s">
        <v>1</v>
      </c>
      <c r="F155" s="233" t="s">
        <v>2289</v>
      </c>
      <c r="G155" s="230"/>
      <c r="H155" s="234">
        <v>148</v>
      </c>
      <c r="I155" s="230"/>
      <c r="J155" s="230"/>
      <c r="L155" s="148"/>
      <c r="M155" s="150"/>
      <c r="T155" s="151"/>
      <c r="AT155" s="149" t="s">
        <v>255</v>
      </c>
      <c r="AU155" s="149" t="s">
        <v>88</v>
      </c>
      <c r="AV155" s="12" t="s">
        <v>88</v>
      </c>
      <c r="AW155" s="12" t="s">
        <v>34</v>
      </c>
      <c r="AX155" s="12" t="s">
        <v>86</v>
      </c>
      <c r="AY155" s="149" t="s">
        <v>248</v>
      </c>
    </row>
    <row r="156" spans="2:65" s="1" customFormat="1" ht="16.5" customHeight="1" x14ac:dyDescent="0.2">
      <c r="B156" s="184"/>
      <c r="C156" s="240" t="s">
        <v>346</v>
      </c>
      <c r="D156" s="240" t="s">
        <v>351</v>
      </c>
      <c r="E156" s="241" t="s">
        <v>2290</v>
      </c>
      <c r="F156" s="242" t="s">
        <v>2291</v>
      </c>
      <c r="G156" s="243" t="s">
        <v>298</v>
      </c>
      <c r="H156" s="244">
        <v>16.28</v>
      </c>
      <c r="I156" s="245">
        <v>0</v>
      </c>
      <c r="J156" s="246">
        <f>ROUND(I156*H156,2)</f>
        <v>0</v>
      </c>
      <c r="K156" s="156"/>
      <c r="L156" s="157"/>
      <c r="M156" s="158" t="s">
        <v>1</v>
      </c>
      <c r="N156" s="159" t="s">
        <v>43</v>
      </c>
      <c r="O156" s="144">
        <v>0</v>
      </c>
      <c r="P156" s="144">
        <f>O156*H156</f>
        <v>0</v>
      </c>
      <c r="Q156" s="144">
        <v>0.2</v>
      </c>
      <c r="R156" s="144">
        <f>Q156*H156</f>
        <v>3.2560000000000002</v>
      </c>
      <c r="S156" s="144">
        <v>0</v>
      </c>
      <c r="T156" s="145">
        <f>S156*H156</f>
        <v>0</v>
      </c>
      <c r="AR156" s="146" t="s">
        <v>286</v>
      </c>
      <c r="AT156" s="146" t="s">
        <v>351</v>
      </c>
      <c r="AU156" s="146" t="s">
        <v>88</v>
      </c>
      <c r="AY156" s="17" t="s">
        <v>248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86</v>
      </c>
      <c r="BK156" s="147">
        <f>ROUND(I156*H156,2)</f>
        <v>0</v>
      </c>
      <c r="BL156" s="17" t="s">
        <v>253</v>
      </c>
      <c r="BM156" s="146" t="s">
        <v>2292</v>
      </c>
    </row>
    <row r="157" spans="2:65" s="12" customFormat="1" x14ac:dyDescent="0.2">
      <c r="B157" s="229"/>
      <c r="C157" s="230"/>
      <c r="D157" s="231" t="s">
        <v>255</v>
      </c>
      <c r="E157" s="230"/>
      <c r="F157" s="233" t="s">
        <v>2293</v>
      </c>
      <c r="G157" s="230"/>
      <c r="H157" s="234">
        <v>16.28</v>
      </c>
      <c r="I157" s="230"/>
      <c r="J157" s="230"/>
      <c r="L157" s="148"/>
      <c r="M157" s="160"/>
      <c r="N157" s="161"/>
      <c r="O157" s="161"/>
      <c r="P157" s="161"/>
      <c r="Q157" s="161"/>
      <c r="R157" s="161"/>
      <c r="S157" s="161"/>
      <c r="T157" s="162"/>
      <c r="AT157" s="149" t="s">
        <v>255</v>
      </c>
      <c r="AU157" s="149" t="s">
        <v>88</v>
      </c>
      <c r="AV157" s="12" t="s">
        <v>88</v>
      </c>
      <c r="AW157" s="12" t="s">
        <v>3</v>
      </c>
      <c r="AX157" s="12" t="s">
        <v>86</v>
      </c>
      <c r="AY157" s="149" t="s">
        <v>248</v>
      </c>
    </row>
    <row r="158" spans="2:65" s="1" customFormat="1" ht="6.9" customHeight="1" x14ac:dyDescent="0.2">
      <c r="B158" s="206"/>
      <c r="C158" s="207"/>
      <c r="D158" s="207"/>
      <c r="E158" s="207"/>
      <c r="F158" s="207"/>
      <c r="G158" s="207"/>
      <c r="H158" s="207"/>
      <c r="I158" s="207"/>
      <c r="J158" s="207"/>
      <c r="K158" s="42"/>
      <c r="L158" s="29"/>
    </row>
  </sheetData>
  <autoFilter ref="C121:K157" xr:uid="{00000000-0009-0000-0000-00001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369"/>
  <sheetViews>
    <sheetView showGridLines="0" topLeftCell="A344" workbookViewId="0">
      <selection activeCell="W126" sqref="W126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161</v>
      </c>
    </row>
    <row r="3" spans="2:4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</row>
    <row r="4" spans="2:4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50"/>
      <c r="L5" s="20"/>
    </row>
    <row r="6" spans="2:46" ht="12" hidden="1" customHeight="1" x14ac:dyDescent="0.2">
      <c r="B6" s="250"/>
      <c r="D6" s="187" t="s">
        <v>14</v>
      </c>
      <c r="L6" s="20"/>
    </row>
    <row r="7" spans="2:4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46" ht="12" hidden="1" customHeight="1" x14ac:dyDescent="0.2">
      <c r="B8" s="250"/>
      <c r="D8" s="187" t="s">
        <v>211</v>
      </c>
      <c r="L8" s="20"/>
    </row>
    <row r="9" spans="2:46" s="1" customFormat="1" ht="16.5" hidden="1" customHeight="1" x14ac:dyDescent="0.2">
      <c r="B9" s="184"/>
      <c r="C9" s="186"/>
      <c r="D9" s="186"/>
      <c r="E9" s="345" t="s">
        <v>2294</v>
      </c>
      <c r="F9" s="344"/>
      <c r="G9" s="344"/>
      <c r="H9" s="344"/>
      <c r="I9" s="186"/>
      <c r="J9" s="186"/>
      <c r="L9" s="29"/>
    </row>
    <row r="10" spans="2:4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46" s="1" customFormat="1" ht="16.5" hidden="1" customHeight="1" x14ac:dyDescent="0.2">
      <c r="B11" s="184"/>
      <c r="C11" s="186"/>
      <c r="D11" s="186"/>
      <c r="E11" s="343" t="s">
        <v>2295</v>
      </c>
      <c r="F11" s="344"/>
      <c r="G11" s="344"/>
      <c r="H11" s="344"/>
      <c r="I11" s="186"/>
      <c r="J11" s="186"/>
      <c r="L11" s="29"/>
    </row>
    <row r="12" spans="2:4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4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4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4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4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ROUND(J134,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ROUND((SUM(BE134:BE368)),  2)</f>
        <v>0</v>
      </c>
      <c r="G35" s="186"/>
      <c r="H35" s="186"/>
      <c r="I35" s="273">
        <v>0.21</v>
      </c>
      <c r="J35" s="272">
        <f>ROUND(((SUM(BE134:BE368))*I35),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ROUND((SUM(BF134:BF368)),  2)</f>
        <v>0</v>
      </c>
      <c r="G36" s="186"/>
      <c r="H36" s="186"/>
      <c r="I36" s="273">
        <v>0.15</v>
      </c>
      <c r="J36" s="272">
        <f>ROUND(((SUM(BF134:BF368))*I36),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ROUND((SUM(BG134:BG368)),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ROUND((SUM(BH134:BH368)),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ROUND((SUM(BI134:BI368)),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2294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01 - Opěrné stěny, schodiště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J134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J135</f>
        <v>0</v>
      </c>
      <c r="L99" s="106"/>
    </row>
    <row r="100" spans="2:47" s="9" customFormat="1" ht="20" customHeight="1" x14ac:dyDescent="0.2">
      <c r="B100" s="201"/>
      <c r="C100" s="202"/>
      <c r="D100" s="203" t="s">
        <v>228</v>
      </c>
      <c r="E100" s="204"/>
      <c r="F100" s="204"/>
      <c r="G100" s="204"/>
      <c r="H100" s="204"/>
      <c r="I100" s="204"/>
      <c r="J100" s="205">
        <f>J136</f>
        <v>0</v>
      </c>
      <c r="L100" s="110"/>
    </row>
    <row r="101" spans="2:47" s="9" customFormat="1" ht="20" customHeight="1" x14ac:dyDescent="0.2">
      <c r="B101" s="201"/>
      <c r="C101" s="202"/>
      <c r="D101" s="203" t="s">
        <v>728</v>
      </c>
      <c r="E101" s="204"/>
      <c r="F101" s="204"/>
      <c r="G101" s="204"/>
      <c r="H101" s="204"/>
      <c r="I101" s="204"/>
      <c r="J101" s="205">
        <f>J170</f>
        <v>0</v>
      </c>
      <c r="L101" s="110"/>
    </row>
    <row r="102" spans="2:47" s="9" customFormat="1" ht="20" customHeight="1" x14ac:dyDescent="0.2">
      <c r="B102" s="201"/>
      <c r="C102" s="202"/>
      <c r="D102" s="203" t="s">
        <v>729</v>
      </c>
      <c r="E102" s="204"/>
      <c r="F102" s="204"/>
      <c r="G102" s="204"/>
      <c r="H102" s="204"/>
      <c r="I102" s="204"/>
      <c r="J102" s="205">
        <f>J205</f>
        <v>0</v>
      </c>
      <c r="L102" s="110"/>
    </row>
    <row r="103" spans="2:47" s="9" customFormat="1" ht="20" customHeight="1" x14ac:dyDescent="0.2">
      <c r="B103" s="201"/>
      <c r="C103" s="202"/>
      <c r="D103" s="203" t="s">
        <v>730</v>
      </c>
      <c r="E103" s="204"/>
      <c r="F103" s="204"/>
      <c r="G103" s="204"/>
      <c r="H103" s="204"/>
      <c r="I103" s="204"/>
      <c r="J103" s="205">
        <f>J247</f>
        <v>0</v>
      </c>
      <c r="L103" s="110"/>
    </row>
    <row r="104" spans="2:47" s="9" customFormat="1" ht="20" customHeight="1" x14ac:dyDescent="0.2">
      <c r="B104" s="201"/>
      <c r="C104" s="202"/>
      <c r="D104" s="203" t="s">
        <v>2003</v>
      </c>
      <c r="E104" s="204"/>
      <c r="F104" s="204"/>
      <c r="G104" s="204"/>
      <c r="H104" s="204"/>
      <c r="I104" s="204"/>
      <c r="J104" s="205">
        <f>J284</f>
        <v>0</v>
      </c>
      <c r="L104" s="110"/>
    </row>
    <row r="105" spans="2:47" s="9" customFormat="1" ht="20" customHeight="1" x14ac:dyDescent="0.2">
      <c r="B105" s="201"/>
      <c r="C105" s="202"/>
      <c r="D105" s="203" t="s">
        <v>229</v>
      </c>
      <c r="E105" s="204"/>
      <c r="F105" s="204"/>
      <c r="G105" s="204"/>
      <c r="H105" s="204"/>
      <c r="I105" s="204"/>
      <c r="J105" s="205">
        <f>J289</f>
        <v>0</v>
      </c>
      <c r="L105" s="110"/>
    </row>
    <row r="106" spans="2:47" s="8" customFormat="1" ht="24.9" customHeight="1" x14ac:dyDescent="0.2">
      <c r="B106" s="196"/>
      <c r="C106" s="197"/>
      <c r="D106" s="198" t="s">
        <v>231</v>
      </c>
      <c r="E106" s="199"/>
      <c r="F106" s="199"/>
      <c r="G106" s="199"/>
      <c r="H106" s="199"/>
      <c r="I106" s="199"/>
      <c r="J106" s="200">
        <f>J310</f>
        <v>0</v>
      </c>
      <c r="L106" s="106"/>
    </row>
    <row r="107" spans="2:47" s="9" customFormat="1" ht="20" customHeight="1" x14ac:dyDescent="0.2">
      <c r="B107" s="201"/>
      <c r="C107" s="202"/>
      <c r="D107" s="203" t="s">
        <v>494</v>
      </c>
      <c r="E107" s="204"/>
      <c r="F107" s="204"/>
      <c r="G107" s="204"/>
      <c r="H107" s="204"/>
      <c r="I107" s="204"/>
      <c r="J107" s="205">
        <f>J311</f>
        <v>0</v>
      </c>
      <c r="L107" s="110"/>
    </row>
    <row r="108" spans="2:47" s="9" customFormat="1" ht="20" customHeight="1" x14ac:dyDescent="0.2">
      <c r="B108" s="201"/>
      <c r="C108" s="202"/>
      <c r="D108" s="203" t="s">
        <v>232</v>
      </c>
      <c r="E108" s="204"/>
      <c r="F108" s="204"/>
      <c r="G108" s="204"/>
      <c r="H108" s="204"/>
      <c r="I108" s="204"/>
      <c r="J108" s="205">
        <f>J323</f>
        <v>0</v>
      </c>
      <c r="L108" s="110"/>
    </row>
    <row r="109" spans="2:47" s="9" customFormat="1" ht="20" customHeight="1" x14ac:dyDescent="0.2">
      <c r="B109" s="201"/>
      <c r="C109" s="202"/>
      <c r="D109" s="203" t="s">
        <v>500</v>
      </c>
      <c r="E109" s="204"/>
      <c r="F109" s="204"/>
      <c r="G109" s="204"/>
      <c r="H109" s="204"/>
      <c r="I109" s="204"/>
      <c r="J109" s="205">
        <f>J333</f>
        <v>0</v>
      </c>
      <c r="L109" s="110"/>
    </row>
    <row r="110" spans="2:47" s="9" customFormat="1" ht="20" customHeight="1" x14ac:dyDescent="0.2">
      <c r="B110" s="201"/>
      <c r="C110" s="202"/>
      <c r="D110" s="203" t="s">
        <v>734</v>
      </c>
      <c r="E110" s="204"/>
      <c r="F110" s="204"/>
      <c r="G110" s="204"/>
      <c r="H110" s="204"/>
      <c r="I110" s="204"/>
      <c r="J110" s="205">
        <f>J349</f>
        <v>0</v>
      </c>
      <c r="L110" s="110"/>
    </row>
    <row r="111" spans="2:47" s="8" customFormat="1" ht="24.9" customHeight="1" x14ac:dyDescent="0.2">
      <c r="B111" s="196"/>
      <c r="C111" s="197"/>
      <c r="D111" s="198" t="s">
        <v>2296</v>
      </c>
      <c r="E111" s="199"/>
      <c r="F111" s="199"/>
      <c r="G111" s="199"/>
      <c r="H111" s="199"/>
      <c r="I111" s="199"/>
      <c r="J111" s="200">
        <f>J361</f>
        <v>0</v>
      </c>
      <c r="L111" s="106"/>
    </row>
    <row r="112" spans="2:47" s="9" customFormat="1" ht="20" customHeight="1" x14ac:dyDescent="0.2">
      <c r="B112" s="201"/>
      <c r="C112" s="202"/>
      <c r="D112" s="203" t="s">
        <v>2297</v>
      </c>
      <c r="E112" s="204"/>
      <c r="F112" s="204"/>
      <c r="G112" s="204"/>
      <c r="H112" s="204"/>
      <c r="I112" s="204"/>
      <c r="J112" s="205">
        <f>J362</f>
        <v>0</v>
      </c>
      <c r="L112" s="110"/>
    </row>
    <row r="113" spans="2:12" s="1" customFormat="1" ht="21.75" customHeight="1" x14ac:dyDescent="0.2">
      <c r="B113" s="184"/>
      <c r="C113" s="186"/>
      <c r="D113" s="186"/>
      <c r="E113" s="186"/>
      <c r="F113" s="186"/>
      <c r="G113" s="186"/>
      <c r="H113" s="186"/>
      <c r="I113" s="186"/>
      <c r="J113" s="186"/>
      <c r="L113" s="29"/>
    </row>
    <row r="114" spans="2:12" s="1" customFormat="1" ht="6.9" customHeight="1" x14ac:dyDescent="0.2">
      <c r="B114" s="206"/>
      <c r="C114" s="207"/>
      <c r="D114" s="207"/>
      <c r="E114" s="207"/>
      <c r="F114" s="207"/>
      <c r="G114" s="207"/>
      <c r="H114" s="207"/>
      <c r="I114" s="207"/>
      <c r="J114" s="207"/>
      <c r="K114" s="42"/>
      <c r="L114" s="29"/>
    </row>
    <row r="118" spans="2:12" s="1" customFormat="1" ht="6.9" customHeight="1" x14ac:dyDescent="0.2">
      <c r="B118" s="182"/>
      <c r="C118" s="183"/>
      <c r="D118" s="183"/>
      <c r="E118" s="183"/>
      <c r="F118" s="183"/>
      <c r="G118" s="183"/>
      <c r="H118" s="183"/>
      <c r="I118" s="183"/>
      <c r="J118" s="183"/>
      <c r="K118" s="44"/>
      <c r="L118" s="29"/>
    </row>
    <row r="119" spans="2:12" s="1" customFormat="1" ht="24.9" customHeight="1" x14ac:dyDescent="0.2">
      <c r="B119" s="184"/>
      <c r="C119" s="185" t="s">
        <v>233</v>
      </c>
      <c r="D119" s="186"/>
      <c r="E119" s="186"/>
      <c r="F119" s="186"/>
      <c r="G119" s="186"/>
      <c r="H119" s="186"/>
      <c r="I119" s="186"/>
      <c r="J119" s="186"/>
      <c r="L119" s="29"/>
    </row>
    <row r="120" spans="2:12" s="1" customFormat="1" ht="6.9" customHeight="1" x14ac:dyDescent="0.2">
      <c r="B120" s="184"/>
      <c r="C120" s="186"/>
      <c r="D120" s="186"/>
      <c r="E120" s="186"/>
      <c r="F120" s="186"/>
      <c r="G120" s="186"/>
      <c r="H120" s="186"/>
      <c r="I120" s="186"/>
      <c r="J120" s="186"/>
      <c r="L120" s="29"/>
    </row>
    <row r="121" spans="2:12" s="1" customFormat="1" ht="12" customHeight="1" x14ac:dyDescent="0.2">
      <c r="B121" s="184"/>
      <c r="C121" s="187" t="s">
        <v>14</v>
      </c>
      <c r="D121" s="186"/>
      <c r="E121" s="186"/>
      <c r="F121" s="186"/>
      <c r="G121" s="186"/>
      <c r="H121" s="186"/>
      <c r="I121" s="186"/>
      <c r="J121" s="186"/>
      <c r="L121" s="29"/>
    </row>
    <row r="122" spans="2:12" s="1" customFormat="1" ht="16.5" customHeight="1" x14ac:dyDescent="0.2">
      <c r="B122" s="184"/>
      <c r="C122" s="186"/>
      <c r="D122" s="186"/>
      <c r="E122" s="345" t="str">
        <f>E7</f>
        <v>ON Náchod Urgentní příjem</v>
      </c>
      <c r="F122" s="346"/>
      <c r="G122" s="346"/>
      <c r="H122" s="346"/>
      <c r="I122" s="186"/>
      <c r="J122" s="186"/>
      <c r="L122" s="29"/>
    </row>
    <row r="123" spans="2:12" ht="12" customHeight="1" x14ac:dyDescent="0.2">
      <c r="B123" s="250"/>
      <c r="C123" s="187" t="s">
        <v>211</v>
      </c>
      <c r="L123" s="20"/>
    </row>
    <row r="124" spans="2:12" s="1" customFormat="1" ht="16.5" customHeight="1" x14ac:dyDescent="0.2">
      <c r="B124" s="184"/>
      <c r="C124" s="186"/>
      <c r="D124" s="186"/>
      <c r="E124" s="345" t="s">
        <v>2294</v>
      </c>
      <c r="F124" s="344"/>
      <c r="G124" s="344"/>
      <c r="H124" s="344"/>
      <c r="I124" s="186"/>
      <c r="J124" s="186"/>
      <c r="L124" s="29"/>
    </row>
    <row r="125" spans="2:12" s="1" customFormat="1" ht="12" customHeight="1" x14ac:dyDescent="0.2">
      <c r="B125" s="184"/>
      <c r="C125" s="187" t="s">
        <v>491</v>
      </c>
      <c r="D125" s="186"/>
      <c r="E125" s="186"/>
      <c r="F125" s="186"/>
      <c r="G125" s="186"/>
      <c r="H125" s="186"/>
      <c r="I125" s="186"/>
      <c r="J125" s="186"/>
      <c r="L125" s="29"/>
    </row>
    <row r="126" spans="2:12" s="1" customFormat="1" ht="16.5" customHeight="1" x14ac:dyDescent="0.2">
      <c r="B126" s="184"/>
      <c r="C126" s="186"/>
      <c r="D126" s="186"/>
      <c r="E126" s="343" t="str">
        <f>E11</f>
        <v>01 - Opěrné stěny, schodiště</v>
      </c>
      <c r="F126" s="344"/>
      <c r="G126" s="344"/>
      <c r="H126" s="344"/>
      <c r="I126" s="186"/>
      <c r="J126" s="186"/>
      <c r="L126" s="29"/>
    </row>
    <row r="127" spans="2:12" s="1" customFormat="1" ht="6.9" customHeight="1" x14ac:dyDescent="0.2">
      <c r="B127" s="184"/>
      <c r="C127" s="186"/>
      <c r="D127" s="186"/>
      <c r="E127" s="186"/>
      <c r="F127" s="186"/>
      <c r="G127" s="186"/>
      <c r="H127" s="186"/>
      <c r="I127" s="186"/>
      <c r="J127" s="186"/>
      <c r="L127" s="29"/>
    </row>
    <row r="128" spans="2:12" s="1" customFormat="1" ht="12" customHeight="1" x14ac:dyDescent="0.2">
      <c r="B128" s="184"/>
      <c r="C128" s="187" t="s">
        <v>18</v>
      </c>
      <c r="D128" s="186"/>
      <c r="E128" s="186"/>
      <c r="F128" s="188" t="str">
        <f>F14</f>
        <v>Náchod</v>
      </c>
      <c r="G128" s="186"/>
      <c r="H128" s="186"/>
      <c r="I128" s="187" t="s">
        <v>20</v>
      </c>
      <c r="J128" s="189" t="str">
        <f>IF(J14="","",J14)</f>
        <v>10. 8. 2023</v>
      </c>
      <c r="L128" s="29"/>
    </row>
    <row r="129" spans="2:65" s="1" customFormat="1" ht="6.9" customHeight="1" x14ac:dyDescent="0.2">
      <c r="B129" s="184"/>
      <c r="C129" s="186"/>
      <c r="D129" s="186"/>
      <c r="E129" s="186"/>
      <c r="F129" s="186"/>
      <c r="G129" s="186"/>
      <c r="H129" s="186"/>
      <c r="I129" s="186"/>
      <c r="J129" s="186"/>
      <c r="L129" s="29"/>
    </row>
    <row r="130" spans="2:65" s="1" customFormat="1" ht="15.15" customHeight="1" x14ac:dyDescent="0.2">
      <c r="B130" s="184"/>
      <c r="C130" s="187" t="s">
        <v>22</v>
      </c>
      <c r="D130" s="186"/>
      <c r="E130" s="186"/>
      <c r="F130" s="188" t="str">
        <f>E17</f>
        <v>Královéhradecký kraj</v>
      </c>
      <c r="G130" s="186"/>
      <c r="H130" s="186"/>
      <c r="I130" s="187" t="s">
        <v>30</v>
      </c>
      <c r="J130" s="190" t="str">
        <f>E23</f>
        <v>PROXION s.r.o.</v>
      </c>
      <c r="L130" s="29"/>
    </row>
    <row r="131" spans="2:65" s="1" customFormat="1" ht="15.15" customHeight="1" x14ac:dyDescent="0.2">
      <c r="B131" s="184"/>
      <c r="C131" s="187" t="s">
        <v>28</v>
      </c>
      <c r="D131" s="186"/>
      <c r="E131" s="186"/>
      <c r="F131" s="188" t="str">
        <f>IF(E20="","",E20)</f>
        <v xml:space="preserve"> </v>
      </c>
      <c r="G131" s="186"/>
      <c r="H131" s="186"/>
      <c r="I131" s="187" t="s">
        <v>35</v>
      </c>
      <c r="J131" s="190" t="str">
        <f>E26</f>
        <v>Michael Hlušek</v>
      </c>
      <c r="L131" s="29"/>
    </row>
    <row r="132" spans="2:65" s="1" customFormat="1" ht="10.4" customHeight="1" x14ac:dyDescent="0.2">
      <c r="B132" s="184"/>
      <c r="C132" s="186"/>
      <c r="D132" s="186"/>
      <c r="E132" s="186"/>
      <c r="F132" s="186"/>
      <c r="G132" s="186"/>
      <c r="H132" s="186"/>
      <c r="I132" s="186"/>
      <c r="J132" s="186"/>
      <c r="L132" s="29"/>
    </row>
    <row r="133" spans="2:65" s="10" customFormat="1" ht="29.25" customHeight="1" x14ac:dyDescent="0.2">
      <c r="B133" s="209"/>
      <c r="C133" s="210" t="s">
        <v>234</v>
      </c>
      <c r="D133" s="211" t="s">
        <v>63</v>
      </c>
      <c r="E133" s="211" t="s">
        <v>59</v>
      </c>
      <c r="F133" s="211" t="s">
        <v>60</v>
      </c>
      <c r="G133" s="211" t="s">
        <v>235</v>
      </c>
      <c r="H133" s="211" t="s">
        <v>236</v>
      </c>
      <c r="I133" s="211" t="s">
        <v>237</v>
      </c>
      <c r="J133" s="212" t="s">
        <v>224</v>
      </c>
      <c r="K133" s="118" t="s">
        <v>238</v>
      </c>
      <c r="L133" s="114"/>
      <c r="M133" s="56" t="s">
        <v>1</v>
      </c>
      <c r="N133" s="57" t="s">
        <v>42</v>
      </c>
      <c r="O133" s="57" t="s">
        <v>239</v>
      </c>
      <c r="P133" s="57" t="s">
        <v>240</v>
      </c>
      <c r="Q133" s="57" t="s">
        <v>241</v>
      </c>
      <c r="R133" s="57" t="s">
        <v>242</v>
      </c>
      <c r="S133" s="57" t="s">
        <v>243</v>
      </c>
      <c r="T133" s="58" t="s">
        <v>244</v>
      </c>
    </row>
    <row r="134" spans="2:65" s="1" customFormat="1" ht="23" customHeight="1" x14ac:dyDescent="0.35">
      <c r="B134" s="184"/>
      <c r="C134" s="213" t="s">
        <v>245</v>
      </c>
      <c r="D134" s="186"/>
      <c r="E134" s="186"/>
      <c r="F134" s="186"/>
      <c r="G134" s="186"/>
      <c r="H134" s="186"/>
      <c r="I134" s="186"/>
      <c r="J134" s="214">
        <f>BK134</f>
        <v>0</v>
      </c>
      <c r="L134" s="29"/>
      <c r="M134" s="59"/>
      <c r="N134" s="50"/>
      <c r="O134" s="50"/>
      <c r="P134" s="120">
        <f>P135+P310+P361</f>
        <v>3630.9137459999997</v>
      </c>
      <c r="Q134" s="50"/>
      <c r="R134" s="120">
        <f>R135+R310+R361</f>
        <v>802.67779442000005</v>
      </c>
      <c r="S134" s="50"/>
      <c r="T134" s="121">
        <f>T135+T310+T361</f>
        <v>0</v>
      </c>
      <c r="AT134" s="17" t="s">
        <v>77</v>
      </c>
      <c r="AU134" s="17" t="s">
        <v>226</v>
      </c>
      <c r="BK134" s="122">
        <f>BK135+BK310+BK361</f>
        <v>0</v>
      </c>
    </row>
    <row r="135" spans="2:65" s="11" customFormat="1" ht="26" customHeight="1" x14ac:dyDescent="0.35">
      <c r="B135" s="215"/>
      <c r="C135" s="216"/>
      <c r="D135" s="217" t="s">
        <v>77</v>
      </c>
      <c r="E135" s="218" t="s">
        <v>246</v>
      </c>
      <c r="F135" s="218" t="s">
        <v>247</v>
      </c>
      <c r="G135" s="216"/>
      <c r="H135" s="216"/>
      <c r="I135" s="216"/>
      <c r="J135" s="219">
        <f>BK135</f>
        <v>0</v>
      </c>
      <c r="L135" s="123"/>
      <c r="M135" s="127"/>
      <c r="P135" s="128">
        <f>P136+P170+P205+P247+P284+P289</f>
        <v>2955.9394799999995</v>
      </c>
      <c r="R135" s="128">
        <f>R136+R170+R205+R247+R284+R289</f>
        <v>790.30589392000002</v>
      </c>
      <c r="T135" s="129">
        <f>T136+T170+T205+T247+T284+T289</f>
        <v>0</v>
      </c>
      <c r="AR135" s="124" t="s">
        <v>86</v>
      </c>
      <c r="AT135" s="130" t="s">
        <v>77</v>
      </c>
      <c r="AU135" s="130" t="s">
        <v>78</v>
      </c>
      <c r="AY135" s="124" t="s">
        <v>248</v>
      </c>
      <c r="BK135" s="131">
        <f>BK136+BK170+BK205+BK247+BK284+BK289</f>
        <v>0</v>
      </c>
    </row>
    <row r="136" spans="2:65" s="11" customFormat="1" ht="23" customHeight="1" x14ac:dyDescent="0.25">
      <c r="B136" s="215"/>
      <c r="C136" s="216"/>
      <c r="D136" s="217" t="s">
        <v>77</v>
      </c>
      <c r="E136" s="220" t="s">
        <v>86</v>
      </c>
      <c r="F136" s="220" t="s">
        <v>249</v>
      </c>
      <c r="G136" s="216"/>
      <c r="H136" s="216"/>
      <c r="I136" s="216"/>
      <c r="J136" s="221">
        <f>BK136</f>
        <v>0</v>
      </c>
      <c r="L136" s="123"/>
      <c r="M136" s="127"/>
      <c r="P136" s="128">
        <f>SUM(P137:P169)</f>
        <v>362.228318</v>
      </c>
      <c r="R136" s="128">
        <f>SUM(R137:R169)</f>
        <v>0</v>
      </c>
      <c r="T136" s="129">
        <f>SUM(T137:T169)</f>
        <v>0</v>
      </c>
      <c r="AR136" s="124" t="s">
        <v>86</v>
      </c>
      <c r="AT136" s="130" t="s">
        <v>77</v>
      </c>
      <c r="AU136" s="130" t="s">
        <v>86</v>
      </c>
      <c r="AY136" s="124" t="s">
        <v>248</v>
      </c>
      <c r="BK136" s="131">
        <f>SUM(BK137:BK169)</f>
        <v>0</v>
      </c>
    </row>
    <row r="137" spans="2:65" s="1" customFormat="1" ht="33" customHeight="1" x14ac:dyDescent="0.2">
      <c r="B137" s="184"/>
      <c r="C137" s="222" t="s">
        <v>86</v>
      </c>
      <c r="D137" s="222" t="s">
        <v>250</v>
      </c>
      <c r="E137" s="223" t="s">
        <v>2298</v>
      </c>
      <c r="F137" s="224" t="s">
        <v>2299</v>
      </c>
      <c r="G137" s="225" t="s">
        <v>298</v>
      </c>
      <c r="H137" s="226">
        <v>611.69899999999996</v>
      </c>
      <c r="I137" s="180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0.21199999999999999</v>
      </c>
      <c r="P137" s="144">
        <f>O137*H137</f>
        <v>129.68018799999999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253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253</v>
      </c>
      <c r="BM137" s="146" t="s">
        <v>2300</v>
      </c>
    </row>
    <row r="138" spans="2:65" s="12" customFormat="1" x14ac:dyDescent="0.2">
      <c r="B138" s="229"/>
      <c r="C138" s="230"/>
      <c r="D138" s="231" t="s">
        <v>255</v>
      </c>
      <c r="E138" s="232" t="s">
        <v>1</v>
      </c>
      <c r="F138" s="233" t="s">
        <v>2301</v>
      </c>
      <c r="G138" s="230"/>
      <c r="H138" s="234">
        <v>87.185000000000002</v>
      </c>
      <c r="I138" s="230"/>
      <c r="J138" s="230"/>
      <c r="L138" s="148"/>
      <c r="M138" s="150"/>
      <c r="T138" s="151"/>
      <c r="AT138" s="149" t="s">
        <v>255</v>
      </c>
      <c r="AU138" s="149" t="s">
        <v>88</v>
      </c>
      <c r="AV138" s="12" t="s">
        <v>88</v>
      </c>
      <c r="AW138" s="12" t="s">
        <v>34</v>
      </c>
      <c r="AX138" s="12" t="s">
        <v>78</v>
      </c>
      <c r="AY138" s="149" t="s">
        <v>248</v>
      </c>
    </row>
    <row r="139" spans="2:65" s="12" customFormat="1" x14ac:dyDescent="0.2">
      <c r="B139" s="229"/>
      <c r="C139" s="230"/>
      <c r="D139" s="231" t="s">
        <v>255</v>
      </c>
      <c r="E139" s="232" t="s">
        <v>1</v>
      </c>
      <c r="F139" s="233" t="s">
        <v>2302</v>
      </c>
      <c r="G139" s="230"/>
      <c r="H139" s="234">
        <v>272.25</v>
      </c>
      <c r="I139" s="230"/>
      <c r="J139" s="230"/>
      <c r="L139" s="148"/>
      <c r="M139" s="150"/>
      <c r="T139" s="151"/>
      <c r="AT139" s="149" t="s">
        <v>255</v>
      </c>
      <c r="AU139" s="149" t="s">
        <v>88</v>
      </c>
      <c r="AV139" s="12" t="s">
        <v>88</v>
      </c>
      <c r="AW139" s="12" t="s">
        <v>34</v>
      </c>
      <c r="AX139" s="12" t="s">
        <v>78</v>
      </c>
      <c r="AY139" s="149" t="s">
        <v>248</v>
      </c>
    </row>
    <row r="140" spans="2:65" s="12" customFormat="1" x14ac:dyDescent="0.2">
      <c r="B140" s="229"/>
      <c r="C140" s="230"/>
      <c r="D140" s="231" t="s">
        <v>255</v>
      </c>
      <c r="E140" s="232" t="s">
        <v>1</v>
      </c>
      <c r="F140" s="233" t="s">
        <v>2303</v>
      </c>
      <c r="G140" s="230"/>
      <c r="H140" s="234">
        <v>0</v>
      </c>
      <c r="I140" s="230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78</v>
      </c>
      <c r="AY140" s="149" t="s">
        <v>248</v>
      </c>
    </row>
    <row r="141" spans="2:65" s="12" customFormat="1" x14ac:dyDescent="0.2">
      <c r="B141" s="229"/>
      <c r="C141" s="230"/>
      <c r="D141" s="231" t="s">
        <v>255</v>
      </c>
      <c r="E141" s="232" t="s">
        <v>1</v>
      </c>
      <c r="F141" s="233" t="s">
        <v>2304</v>
      </c>
      <c r="G141" s="230"/>
      <c r="H141" s="234">
        <v>74.043999999999997</v>
      </c>
      <c r="I141" s="230"/>
      <c r="J141" s="230"/>
      <c r="L141" s="148"/>
      <c r="M141" s="150"/>
      <c r="T141" s="151"/>
      <c r="AT141" s="149" t="s">
        <v>255</v>
      </c>
      <c r="AU141" s="149" t="s">
        <v>88</v>
      </c>
      <c r="AV141" s="12" t="s">
        <v>88</v>
      </c>
      <c r="AW141" s="12" t="s">
        <v>34</v>
      </c>
      <c r="AX141" s="12" t="s">
        <v>78</v>
      </c>
      <c r="AY141" s="149" t="s">
        <v>248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2305</v>
      </c>
      <c r="G142" s="230"/>
      <c r="H142" s="234">
        <v>35.884</v>
      </c>
      <c r="I142" s="230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78</v>
      </c>
      <c r="AY142" s="149" t="s">
        <v>248</v>
      </c>
    </row>
    <row r="143" spans="2:65" s="12" customFormat="1" x14ac:dyDescent="0.2">
      <c r="B143" s="229"/>
      <c r="C143" s="230"/>
      <c r="D143" s="231" t="s">
        <v>255</v>
      </c>
      <c r="E143" s="232" t="s">
        <v>1</v>
      </c>
      <c r="F143" s="233" t="s">
        <v>2306</v>
      </c>
      <c r="G143" s="230"/>
      <c r="H143" s="234">
        <v>48.54</v>
      </c>
      <c r="I143" s="230"/>
      <c r="J143" s="230"/>
      <c r="L143" s="148"/>
      <c r="M143" s="150"/>
      <c r="T143" s="151"/>
      <c r="AT143" s="149" t="s">
        <v>255</v>
      </c>
      <c r="AU143" s="149" t="s">
        <v>88</v>
      </c>
      <c r="AV143" s="12" t="s">
        <v>88</v>
      </c>
      <c r="AW143" s="12" t="s">
        <v>34</v>
      </c>
      <c r="AX143" s="12" t="s">
        <v>78</v>
      </c>
      <c r="AY143" s="149" t="s">
        <v>248</v>
      </c>
    </row>
    <row r="144" spans="2:65" s="12" customFormat="1" x14ac:dyDescent="0.2">
      <c r="B144" s="229"/>
      <c r="C144" s="230"/>
      <c r="D144" s="231" t="s">
        <v>255</v>
      </c>
      <c r="E144" s="232" t="s">
        <v>1</v>
      </c>
      <c r="F144" s="233" t="s">
        <v>2307</v>
      </c>
      <c r="G144" s="230"/>
      <c r="H144" s="234">
        <v>41.350999999999999</v>
      </c>
      <c r="I144" s="230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78</v>
      </c>
      <c r="AY144" s="149" t="s">
        <v>248</v>
      </c>
    </row>
    <row r="145" spans="2:65" s="12" customFormat="1" ht="20" x14ac:dyDescent="0.2">
      <c r="B145" s="229"/>
      <c r="C145" s="230"/>
      <c r="D145" s="231" t="s">
        <v>255</v>
      </c>
      <c r="E145" s="232" t="s">
        <v>1</v>
      </c>
      <c r="F145" s="233" t="s">
        <v>2308</v>
      </c>
      <c r="G145" s="230"/>
      <c r="H145" s="234">
        <v>52.445</v>
      </c>
      <c r="I145" s="230"/>
      <c r="J145" s="230"/>
      <c r="L145" s="148"/>
      <c r="M145" s="150"/>
      <c r="T145" s="151"/>
      <c r="AT145" s="149" t="s">
        <v>255</v>
      </c>
      <c r="AU145" s="149" t="s">
        <v>88</v>
      </c>
      <c r="AV145" s="12" t="s">
        <v>88</v>
      </c>
      <c r="AW145" s="12" t="s">
        <v>34</v>
      </c>
      <c r="AX145" s="12" t="s">
        <v>78</v>
      </c>
      <c r="AY145" s="149" t="s">
        <v>248</v>
      </c>
    </row>
    <row r="146" spans="2:65" s="13" customFormat="1" x14ac:dyDescent="0.2">
      <c r="B146" s="235"/>
      <c r="C146" s="236"/>
      <c r="D146" s="231" t="s">
        <v>255</v>
      </c>
      <c r="E146" s="237" t="s">
        <v>1</v>
      </c>
      <c r="F146" s="238" t="s">
        <v>275</v>
      </c>
      <c r="G146" s="236"/>
      <c r="H146" s="239">
        <v>611.69899999999996</v>
      </c>
      <c r="I146" s="236"/>
      <c r="J146" s="236"/>
      <c r="L146" s="152"/>
      <c r="M146" s="154"/>
      <c r="T146" s="155"/>
      <c r="AT146" s="153" t="s">
        <v>255</v>
      </c>
      <c r="AU146" s="153" t="s">
        <v>88</v>
      </c>
      <c r="AV146" s="13" t="s">
        <v>253</v>
      </c>
      <c r="AW146" s="13" t="s">
        <v>34</v>
      </c>
      <c r="AX146" s="13" t="s">
        <v>86</v>
      </c>
      <c r="AY146" s="153" t="s">
        <v>248</v>
      </c>
    </row>
    <row r="147" spans="2:65" s="1" customFormat="1" ht="24.15" customHeight="1" x14ac:dyDescent="0.2">
      <c r="B147" s="184"/>
      <c r="C147" s="222" t="s">
        <v>88</v>
      </c>
      <c r="D147" s="222" t="s">
        <v>250</v>
      </c>
      <c r="E147" s="223" t="s">
        <v>2309</v>
      </c>
      <c r="F147" s="224" t="s">
        <v>2310</v>
      </c>
      <c r="G147" s="225" t="s">
        <v>298</v>
      </c>
      <c r="H147" s="226">
        <v>50</v>
      </c>
      <c r="I147" s="227">
        <v>0</v>
      </c>
      <c r="J147" s="228">
        <f>ROUND(I147*H147,2)</f>
        <v>0</v>
      </c>
      <c r="K147" s="141"/>
      <c r="L147" s="29"/>
      <c r="M147" s="142" t="s">
        <v>1</v>
      </c>
      <c r="N147" s="143" t="s">
        <v>43</v>
      </c>
      <c r="O147" s="144">
        <v>1.548</v>
      </c>
      <c r="P147" s="144">
        <f>O147*H147</f>
        <v>77.400000000000006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1937</v>
      </c>
      <c r="AT147" s="146" t="s">
        <v>250</v>
      </c>
      <c r="AU147" s="146" t="s">
        <v>88</v>
      </c>
      <c r="AY147" s="17" t="s">
        <v>248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86</v>
      </c>
      <c r="BK147" s="147">
        <f>ROUND(I147*H147,2)</f>
        <v>0</v>
      </c>
      <c r="BL147" s="17" t="s">
        <v>1937</v>
      </c>
      <c r="BM147" s="146" t="s">
        <v>2311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2312</v>
      </c>
      <c r="G148" s="230"/>
      <c r="H148" s="234">
        <v>50</v>
      </c>
      <c r="I148" s="230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86</v>
      </c>
      <c r="AY148" s="149" t="s">
        <v>248</v>
      </c>
    </row>
    <row r="149" spans="2:65" s="1" customFormat="1" ht="38" customHeight="1" x14ac:dyDescent="0.2">
      <c r="B149" s="184"/>
      <c r="C149" s="222" t="s">
        <v>113</v>
      </c>
      <c r="D149" s="222" t="s">
        <v>250</v>
      </c>
      <c r="E149" s="223" t="s">
        <v>312</v>
      </c>
      <c r="F149" s="224" t="s">
        <v>313</v>
      </c>
      <c r="G149" s="225" t="s">
        <v>298</v>
      </c>
      <c r="H149" s="226">
        <v>611.69899999999996</v>
      </c>
      <c r="I149" s="227">
        <v>0</v>
      </c>
      <c r="J149" s="228">
        <f>ROUND(I149*H149,2)</f>
        <v>0</v>
      </c>
      <c r="K149" s="141"/>
      <c r="L149" s="29"/>
      <c r="M149" s="142" t="s">
        <v>1</v>
      </c>
      <c r="N149" s="143" t="s">
        <v>43</v>
      </c>
      <c r="O149" s="144">
        <v>0.05</v>
      </c>
      <c r="P149" s="144">
        <f>O149*H149</f>
        <v>30.584949999999999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253</v>
      </c>
      <c r="AT149" s="146" t="s">
        <v>250</v>
      </c>
      <c r="AU149" s="146" t="s">
        <v>88</v>
      </c>
      <c r="AY149" s="17" t="s">
        <v>248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86</v>
      </c>
      <c r="BK149" s="147">
        <f>ROUND(I149*H149,2)</f>
        <v>0</v>
      </c>
      <c r="BL149" s="17" t="s">
        <v>253</v>
      </c>
      <c r="BM149" s="146" t="s">
        <v>2313</v>
      </c>
    </row>
    <row r="150" spans="2:65" s="1" customFormat="1" ht="16.5" customHeight="1" x14ac:dyDescent="0.2">
      <c r="B150" s="184"/>
      <c r="C150" s="222" t="s">
        <v>253</v>
      </c>
      <c r="D150" s="222" t="s">
        <v>250</v>
      </c>
      <c r="E150" s="223" t="s">
        <v>317</v>
      </c>
      <c r="F150" s="224" t="s">
        <v>318</v>
      </c>
      <c r="G150" s="225" t="s">
        <v>298</v>
      </c>
      <c r="H150" s="226">
        <v>611.69899999999996</v>
      </c>
      <c r="I150" s="227">
        <v>0</v>
      </c>
      <c r="J150" s="228">
        <f>ROUND(I150*H150,2)</f>
        <v>0</v>
      </c>
      <c r="K150" s="141"/>
      <c r="L150" s="29"/>
      <c r="M150" s="142" t="s">
        <v>1</v>
      </c>
      <c r="N150" s="143" t="s">
        <v>43</v>
      </c>
      <c r="O150" s="144">
        <v>8.9999999999999993E-3</v>
      </c>
      <c r="P150" s="144">
        <f>O150*H150</f>
        <v>5.5052909999999988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253</v>
      </c>
      <c r="AT150" s="146" t="s">
        <v>250</v>
      </c>
      <c r="AU150" s="146" t="s">
        <v>88</v>
      </c>
      <c r="AY150" s="17" t="s">
        <v>248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86</v>
      </c>
      <c r="BK150" s="147">
        <f>ROUND(I150*H150,2)</f>
        <v>0</v>
      </c>
      <c r="BL150" s="17" t="s">
        <v>253</v>
      </c>
      <c r="BM150" s="146" t="s">
        <v>2314</v>
      </c>
    </row>
    <row r="151" spans="2:65" s="1" customFormat="1" ht="38" customHeight="1" x14ac:dyDescent="0.2">
      <c r="B151" s="184"/>
      <c r="C151" s="222" t="s">
        <v>270</v>
      </c>
      <c r="D151" s="222" t="s">
        <v>250</v>
      </c>
      <c r="E151" s="223" t="s">
        <v>331</v>
      </c>
      <c r="F151" s="224" t="s">
        <v>332</v>
      </c>
      <c r="G151" s="225" t="s">
        <v>298</v>
      </c>
      <c r="H151" s="226">
        <v>46.829000000000001</v>
      </c>
      <c r="I151" s="227">
        <v>0</v>
      </c>
      <c r="J151" s="228">
        <f>ROUND(I151*H151,2)</f>
        <v>0</v>
      </c>
      <c r="K151" s="141"/>
      <c r="L151" s="29"/>
      <c r="M151" s="142" t="s">
        <v>1</v>
      </c>
      <c r="N151" s="143" t="s">
        <v>43</v>
      </c>
      <c r="O151" s="144">
        <v>8.6999999999999994E-2</v>
      </c>
      <c r="P151" s="144">
        <f>O151*H151</f>
        <v>4.0741230000000002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253</v>
      </c>
      <c r="AT151" s="146" t="s">
        <v>250</v>
      </c>
      <c r="AU151" s="146" t="s">
        <v>88</v>
      </c>
      <c r="AY151" s="17" t="s">
        <v>248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86</v>
      </c>
      <c r="BK151" s="147">
        <f>ROUND(I151*H151,2)</f>
        <v>0</v>
      </c>
      <c r="BL151" s="17" t="s">
        <v>253</v>
      </c>
      <c r="BM151" s="146" t="s">
        <v>2315</v>
      </c>
    </row>
    <row r="152" spans="2:65" s="12" customFormat="1" x14ac:dyDescent="0.2">
      <c r="B152" s="229"/>
      <c r="C152" s="230"/>
      <c r="D152" s="231" t="s">
        <v>255</v>
      </c>
      <c r="E152" s="232" t="s">
        <v>1</v>
      </c>
      <c r="F152" s="233" t="s">
        <v>2316</v>
      </c>
      <c r="G152" s="230"/>
      <c r="H152" s="234">
        <v>46.829000000000001</v>
      </c>
      <c r="I152" s="230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34</v>
      </c>
      <c r="AX152" s="12" t="s">
        <v>86</v>
      </c>
      <c r="AY152" s="149" t="s">
        <v>248</v>
      </c>
    </row>
    <row r="153" spans="2:65" s="1" customFormat="1" ht="38" customHeight="1" x14ac:dyDescent="0.2">
      <c r="B153" s="184"/>
      <c r="C153" s="222" t="s">
        <v>276</v>
      </c>
      <c r="D153" s="222" t="s">
        <v>250</v>
      </c>
      <c r="E153" s="223" t="s">
        <v>335</v>
      </c>
      <c r="F153" s="224" t="s">
        <v>336</v>
      </c>
      <c r="G153" s="225" t="s">
        <v>298</v>
      </c>
      <c r="H153" s="226">
        <v>280.97399999999999</v>
      </c>
      <c r="I153" s="227">
        <v>0</v>
      </c>
      <c r="J153" s="228">
        <f>ROUND(I153*H153,2)</f>
        <v>0</v>
      </c>
      <c r="K153" s="141"/>
      <c r="L153" s="29"/>
      <c r="M153" s="142" t="s">
        <v>1</v>
      </c>
      <c r="N153" s="143" t="s">
        <v>43</v>
      </c>
      <c r="O153" s="144">
        <v>5.0000000000000001E-3</v>
      </c>
      <c r="P153" s="144">
        <f>O153*H153</f>
        <v>1.4048700000000001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253</v>
      </c>
      <c r="AT153" s="146" t="s">
        <v>250</v>
      </c>
      <c r="AU153" s="146" t="s">
        <v>88</v>
      </c>
      <c r="AY153" s="17" t="s">
        <v>248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86</v>
      </c>
      <c r="BK153" s="147">
        <f>ROUND(I153*H153,2)</f>
        <v>0</v>
      </c>
      <c r="BL153" s="17" t="s">
        <v>253</v>
      </c>
      <c r="BM153" s="146" t="s">
        <v>2317</v>
      </c>
    </row>
    <row r="154" spans="2:65" s="12" customFormat="1" x14ac:dyDescent="0.2">
      <c r="B154" s="229"/>
      <c r="C154" s="230"/>
      <c r="D154" s="231" t="s">
        <v>255</v>
      </c>
      <c r="E154" s="230"/>
      <c r="F154" s="233" t="s">
        <v>2318</v>
      </c>
      <c r="G154" s="230"/>
      <c r="H154" s="234">
        <v>280.97399999999999</v>
      </c>
      <c r="I154" s="230"/>
      <c r="J154" s="230"/>
      <c r="L154" s="148"/>
      <c r="M154" s="150"/>
      <c r="T154" s="151"/>
      <c r="AT154" s="149" t="s">
        <v>255</v>
      </c>
      <c r="AU154" s="149" t="s">
        <v>88</v>
      </c>
      <c r="AV154" s="12" t="s">
        <v>88</v>
      </c>
      <c r="AW154" s="12" t="s">
        <v>3</v>
      </c>
      <c r="AX154" s="12" t="s">
        <v>86</v>
      </c>
      <c r="AY154" s="149" t="s">
        <v>248</v>
      </c>
    </row>
    <row r="155" spans="2:65" s="1" customFormat="1" ht="24.15" customHeight="1" x14ac:dyDescent="0.2">
      <c r="B155" s="184"/>
      <c r="C155" s="222" t="s">
        <v>280</v>
      </c>
      <c r="D155" s="222" t="s">
        <v>250</v>
      </c>
      <c r="E155" s="223" t="s">
        <v>341</v>
      </c>
      <c r="F155" s="224" t="s">
        <v>342</v>
      </c>
      <c r="G155" s="225" t="s">
        <v>343</v>
      </c>
      <c r="H155" s="226">
        <v>74.926000000000002</v>
      </c>
      <c r="I155" s="227">
        <v>0</v>
      </c>
      <c r="J155" s="228">
        <f>ROUND(I155*H155,2)</f>
        <v>0</v>
      </c>
      <c r="K155" s="141"/>
      <c r="L155" s="29"/>
      <c r="M155" s="142" t="s">
        <v>1</v>
      </c>
      <c r="N155" s="143" t="s">
        <v>43</v>
      </c>
      <c r="O155" s="144">
        <v>0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253</v>
      </c>
      <c r="AT155" s="146" t="s">
        <v>250</v>
      </c>
      <c r="AU155" s="146" t="s">
        <v>88</v>
      </c>
      <c r="AY155" s="17" t="s">
        <v>248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86</v>
      </c>
      <c r="BK155" s="147">
        <f>ROUND(I155*H155,2)</f>
        <v>0</v>
      </c>
      <c r="BL155" s="17" t="s">
        <v>253</v>
      </c>
      <c r="BM155" s="146" t="s">
        <v>2319</v>
      </c>
    </row>
    <row r="156" spans="2:65" s="12" customFormat="1" x14ac:dyDescent="0.2">
      <c r="B156" s="229"/>
      <c r="C156" s="230"/>
      <c r="D156" s="231" t="s">
        <v>255</v>
      </c>
      <c r="E156" s="232" t="s">
        <v>1</v>
      </c>
      <c r="F156" s="233" t="s">
        <v>2320</v>
      </c>
      <c r="G156" s="230"/>
      <c r="H156" s="234">
        <v>46.829000000000001</v>
      </c>
      <c r="I156" s="230"/>
      <c r="J156" s="230"/>
      <c r="L156" s="148"/>
      <c r="M156" s="150"/>
      <c r="T156" s="151"/>
      <c r="AT156" s="149" t="s">
        <v>255</v>
      </c>
      <c r="AU156" s="149" t="s">
        <v>88</v>
      </c>
      <c r="AV156" s="12" t="s">
        <v>88</v>
      </c>
      <c r="AW156" s="12" t="s">
        <v>34</v>
      </c>
      <c r="AX156" s="12" t="s">
        <v>86</v>
      </c>
      <c r="AY156" s="149" t="s">
        <v>248</v>
      </c>
    </row>
    <row r="157" spans="2:65" s="12" customFormat="1" x14ac:dyDescent="0.2">
      <c r="B157" s="229"/>
      <c r="C157" s="230"/>
      <c r="D157" s="231" t="s">
        <v>255</v>
      </c>
      <c r="E157" s="230"/>
      <c r="F157" s="233" t="s">
        <v>2321</v>
      </c>
      <c r="G157" s="230"/>
      <c r="H157" s="234">
        <v>74.926000000000002</v>
      </c>
      <c r="I157" s="230"/>
      <c r="J157" s="230"/>
      <c r="L157" s="148"/>
      <c r="M157" s="150"/>
      <c r="T157" s="151"/>
      <c r="AT157" s="149" t="s">
        <v>255</v>
      </c>
      <c r="AU157" s="149" t="s">
        <v>88</v>
      </c>
      <c r="AV157" s="12" t="s">
        <v>88</v>
      </c>
      <c r="AW157" s="12" t="s">
        <v>3</v>
      </c>
      <c r="AX157" s="12" t="s">
        <v>86</v>
      </c>
      <c r="AY157" s="149" t="s">
        <v>248</v>
      </c>
    </row>
    <row r="158" spans="2:65" s="1" customFormat="1" ht="24.15" customHeight="1" x14ac:dyDescent="0.2">
      <c r="B158" s="184"/>
      <c r="C158" s="222" t="s">
        <v>286</v>
      </c>
      <c r="D158" s="222" t="s">
        <v>250</v>
      </c>
      <c r="E158" s="223" t="s">
        <v>2322</v>
      </c>
      <c r="F158" s="224" t="s">
        <v>2323</v>
      </c>
      <c r="G158" s="225" t="s">
        <v>298</v>
      </c>
      <c r="H158" s="226">
        <v>240.33199999999999</v>
      </c>
      <c r="I158" s="227">
        <v>0</v>
      </c>
      <c r="J158" s="228">
        <f>ROUND(I158*H158,2)</f>
        <v>0</v>
      </c>
      <c r="K158" s="141"/>
      <c r="L158" s="29"/>
      <c r="M158" s="142" t="s">
        <v>1</v>
      </c>
      <c r="N158" s="143" t="s">
        <v>43</v>
      </c>
      <c r="O158" s="144">
        <v>0.32800000000000001</v>
      </c>
      <c r="P158" s="144">
        <f>O158*H158</f>
        <v>78.828896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253</v>
      </c>
      <c r="AT158" s="146" t="s">
        <v>250</v>
      </c>
      <c r="AU158" s="146" t="s">
        <v>88</v>
      </c>
      <c r="AY158" s="17" t="s">
        <v>248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86</v>
      </c>
      <c r="BK158" s="147">
        <f>ROUND(I158*H158,2)</f>
        <v>0</v>
      </c>
      <c r="BL158" s="17" t="s">
        <v>253</v>
      </c>
      <c r="BM158" s="146" t="s">
        <v>2324</v>
      </c>
    </row>
    <row r="159" spans="2:65" s="12" customFormat="1" x14ac:dyDescent="0.2">
      <c r="B159" s="229"/>
      <c r="C159" s="230"/>
      <c r="D159" s="231" t="s">
        <v>255</v>
      </c>
      <c r="E159" s="232" t="s">
        <v>1</v>
      </c>
      <c r="F159" s="233" t="s">
        <v>2325</v>
      </c>
      <c r="G159" s="230"/>
      <c r="H159" s="234">
        <v>30.140999999999998</v>
      </c>
      <c r="I159" s="230"/>
      <c r="J159" s="230"/>
      <c r="L159" s="148"/>
      <c r="M159" s="150"/>
      <c r="T159" s="151"/>
      <c r="AT159" s="149" t="s">
        <v>255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248</v>
      </c>
    </row>
    <row r="160" spans="2:65" s="12" customFormat="1" x14ac:dyDescent="0.2">
      <c r="B160" s="229"/>
      <c r="C160" s="230"/>
      <c r="D160" s="231" t="s">
        <v>255</v>
      </c>
      <c r="E160" s="232" t="s">
        <v>1</v>
      </c>
      <c r="F160" s="233" t="s">
        <v>2326</v>
      </c>
      <c r="G160" s="230"/>
      <c r="H160" s="234">
        <v>94.05</v>
      </c>
      <c r="I160" s="230"/>
      <c r="J160" s="230"/>
      <c r="L160" s="148"/>
      <c r="M160" s="150"/>
      <c r="T160" s="151"/>
      <c r="AT160" s="149" t="s">
        <v>255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248</v>
      </c>
    </row>
    <row r="161" spans="2:65" s="12" customFormat="1" x14ac:dyDescent="0.2">
      <c r="B161" s="229"/>
      <c r="C161" s="230"/>
      <c r="D161" s="231" t="s">
        <v>255</v>
      </c>
      <c r="E161" s="232" t="s">
        <v>1</v>
      </c>
      <c r="F161" s="233" t="s">
        <v>2303</v>
      </c>
      <c r="G161" s="230"/>
      <c r="H161" s="234">
        <v>0</v>
      </c>
      <c r="I161" s="230"/>
      <c r="J161" s="230"/>
      <c r="L161" s="148"/>
      <c r="M161" s="150"/>
      <c r="T161" s="151"/>
      <c r="AT161" s="149" t="s">
        <v>255</v>
      </c>
      <c r="AU161" s="149" t="s">
        <v>88</v>
      </c>
      <c r="AV161" s="12" t="s">
        <v>88</v>
      </c>
      <c r="AW161" s="12" t="s">
        <v>34</v>
      </c>
      <c r="AX161" s="12" t="s">
        <v>78</v>
      </c>
      <c r="AY161" s="149" t="s">
        <v>248</v>
      </c>
    </row>
    <row r="162" spans="2:65" s="12" customFormat="1" x14ac:dyDescent="0.2">
      <c r="B162" s="229"/>
      <c r="C162" s="230"/>
      <c r="D162" s="231" t="s">
        <v>255</v>
      </c>
      <c r="E162" s="232" t="s">
        <v>1</v>
      </c>
      <c r="F162" s="233" t="s">
        <v>2327</v>
      </c>
      <c r="G162" s="230"/>
      <c r="H162" s="234">
        <v>32.31</v>
      </c>
      <c r="I162" s="230"/>
      <c r="J162" s="230"/>
      <c r="L162" s="148"/>
      <c r="M162" s="150"/>
      <c r="T162" s="151"/>
      <c r="AT162" s="149" t="s">
        <v>255</v>
      </c>
      <c r="AU162" s="149" t="s">
        <v>88</v>
      </c>
      <c r="AV162" s="12" t="s">
        <v>88</v>
      </c>
      <c r="AW162" s="12" t="s">
        <v>34</v>
      </c>
      <c r="AX162" s="12" t="s">
        <v>78</v>
      </c>
      <c r="AY162" s="149" t="s">
        <v>248</v>
      </c>
    </row>
    <row r="163" spans="2:65" s="12" customFormat="1" x14ac:dyDescent="0.2">
      <c r="B163" s="229"/>
      <c r="C163" s="230"/>
      <c r="D163" s="231" t="s">
        <v>255</v>
      </c>
      <c r="E163" s="232" t="s">
        <v>1</v>
      </c>
      <c r="F163" s="233" t="s">
        <v>2328</v>
      </c>
      <c r="G163" s="230"/>
      <c r="H163" s="234">
        <v>25.972999999999999</v>
      </c>
      <c r="I163" s="230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248</v>
      </c>
    </row>
    <row r="164" spans="2:65" s="12" customFormat="1" x14ac:dyDescent="0.2">
      <c r="B164" s="229"/>
      <c r="C164" s="230"/>
      <c r="D164" s="231" t="s">
        <v>255</v>
      </c>
      <c r="E164" s="232" t="s">
        <v>1</v>
      </c>
      <c r="F164" s="233" t="s">
        <v>2329</v>
      </c>
      <c r="G164" s="230"/>
      <c r="H164" s="234">
        <v>16.18</v>
      </c>
      <c r="I164" s="230"/>
      <c r="J164" s="230"/>
      <c r="L164" s="148"/>
      <c r="M164" s="150"/>
      <c r="T164" s="151"/>
      <c r="AT164" s="149" t="s">
        <v>255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248</v>
      </c>
    </row>
    <row r="165" spans="2:65" s="12" customFormat="1" x14ac:dyDescent="0.2">
      <c r="B165" s="229"/>
      <c r="C165" s="230"/>
      <c r="D165" s="231" t="s">
        <v>255</v>
      </c>
      <c r="E165" s="232" t="s">
        <v>1</v>
      </c>
      <c r="F165" s="233" t="s">
        <v>2330</v>
      </c>
      <c r="G165" s="230"/>
      <c r="H165" s="234">
        <v>18.378</v>
      </c>
      <c r="I165" s="230"/>
      <c r="J165" s="230"/>
      <c r="L165" s="148"/>
      <c r="M165" s="150"/>
      <c r="T165" s="151"/>
      <c r="AT165" s="149" t="s">
        <v>255</v>
      </c>
      <c r="AU165" s="149" t="s">
        <v>88</v>
      </c>
      <c r="AV165" s="12" t="s">
        <v>88</v>
      </c>
      <c r="AW165" s="12" t="s">
        <v>34</v>
      </c>
      <c r="AX165" s="12" t="s">
        <v>78</v>
      </c>
      <c r="AY165" s="149" t="s">
        <v>248</v>
      </c>
    </row>
    <row r="166" spans="2:65" s="12" customFormat="1" x14ac:dyDescent="0.2">
      <c r="B166" s="229"/>
      <c r="C166" s="230"/>
      <c r="D166" s="231" t="s">
        <v>255</v>
      </c>
      <c r="E166" s="232" t="s">
        <v>1</v>
      </c>
      <c r="F166" s="233" t="s">
        <v>2331</v>
      </c>
      <c r="G166" s="230"/>
      <c r="H166" s="234">
        <v>23.3</v>
      </c>
      <c r="I166" s="230"/>
      <c r="J166" s="230"/>
      <c r="L166" s="148"/>
      <c r="M166" s="150"/>
      <c r="T166" s="151"/>
      <c r="AT166" s="149" t="s">
        <v>255</v>
      </c>
      <c r="AU166" s="149" t="s">
        <v>88</v>
      </c>
      <c r="AV166" s="12" t="s">
        <v>88</v>
      </c>
      <c r="AW166" s="12" t="s">
        <v>34</v>
      </c>
      <c r="AX166" s="12" t="s">
        <v>78</v>
      </c>
      <c r="AY166" s="149" t="s">
        <v>248</v>
      </c>
    </row>
    <row r="167" spans="2:65" s="13" customFormat="1" x14ac:dyDescent="0.2">
      <c r="B167" s="235"/>
      <c r="C167" s="236"/>
      <c r="D167" s="231" t="s">
        <v>255</v>
      </c>
      <c r="E167" s="237" t="s">
        <v>1</v>
      </c>
      <c r="F167" s="238" t="s">
        <v>275</v>
      </c>
      <c r="G167" s="236"/>
      <c r="H167" s="239">
        <v>240.33199999999999</v>
      </c>
      <c r="I167" s="236"/>
      <c r="J167" s="236"/>
      <c r="L167" s="152"/>
      <c r="M167" s="154"/>
      <c r="T167" s="155"/>
      <c r="AT167" s="153" t="s">
        <v>255</v>
      </c>
      <c r="AU167" s="153" t="s">
        <v>88</v>
      </c>
      <c r="AV167" s="13" t="s">
        <v>253</v>
      </c>
      <c r="AW167" s="13" t="s">
        <v>34</v>
      </c>
      <c r="AX167" s="13" t="s">
        <v>86</v>
      </c>
      <c r="AY167" s="153" t="s">
        <v>248</v>
      </c>
    </row>
    <row r="168" spans="2:65" s="1" customFormat="1" ht="24.15" customHeight="1" x14ac:dyDescent="0.2">
      <c r="B168" s="184"/>
      <c r="C168" s="222" t="s">
        <v>291</v>
      </c>
      <c r="D168" s="222" t="s">
        <v>250</v>
      </c>
      <c r="E168" s="223" t="s">
        <v>2008</v>
      </c>
      <c r="F168" s="224" t="s">
        <v>2009</v>
      </c>
      <c r="G168" s="225" t="s">
        <v>193</v>
      </c>
      <c r="H168" s="226">
        <v>250</v>
      </c>
      <c r="I168" s="227">
        <v>0</v>
      </c>
      <c r="J168" s="228">
        <f>ROUND(I168*H168,2)</f>
        <v>0</v>
      </c>
      <c r="K168" s="141"/>
      <c r="L168" s="29"/>
      <c r="M168" s="142" t="s">
        <v>1</v>
      </c>
      <c r="N168" s="143" t="s">
        <v>43</v>
      </c>
      <c r="O168" s="144">
        <v>0.114</v>
      </c>
      <c r="P168" s="144">
        <f>O168*H168</f>
        <v>28.5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253</v>
      </c>
      <c r="AT168" s="146" t="s">
        <v>250</v>
      </c>
      <c r="AU168" s="146" t="s">
        <v>88</v>
      </c>
      <c r="AY168" s="17" t="s">
        <v>248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86</v>
      </c>
      <c r="BK168" s="147">
        <f>ROUND(I168*H168,2)</f>
        <v>0</v>
      </c>
      <c r="BL168" s="17" t="s">
        <v>253</v>
      </c>
      <c r="BM168" s="146" t="s">
        <v>2332</v>
      </c>
    </row>
    <row r="169" spans="2:65" s="1" customFormat="1" ht="24.15" customHeight="1" x14ac:dyDescent="0.2">
      <c r="B169" s="184"/>
      <c r="C169" s="222" t="s">
        <v>139</v>
      </c>
      <c r="D169" s="222" t="s">
        <v>250</v>
      </c>
      <c r="E169" s="223" t="s">
        <v>2011</v>
      </c>
      <c r="F169" s="224" t="s">
        <v>2012</v>
      </c>
      <c r="G169" s="225" t="s">
        <v>193</v>
      </c>
      <c r="H169" s="226">
        <v>250</v>
      </c>
      <c r="I169" s="227">
        <v>0</v>
      </c>
      <c r="J169" s="228">
        <f>ROUND(I169*H169,2)</f>
        <v>0</v>
      </c>
      <c r="K169" s="141"/>
      <c r="L169" s="29"/>
      <c r="M169" s="142" t="s">
        <v>1</v>
      </c>
      <c r="N169" s="143" t="s">
        <v>43</v>
      </c>
      <c r="O169" s="144">
        <v>2.5000000000000001E-2</v>
      </c>
      <c r="P169" s="144">
        <f>O169*H169</f>
        <v>6.25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253</v>
      </c>
      <c r="AT169" s="146" t="s">
        <v>250</v>
      </c>
      <c r="AU169" s="146" t="s">
        <v>88</v>
      </c>
      <c r="AY169" s="17" t="s">
        <v>248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86</v>
      </c>
      <c r="BK169" s="147">
        <f>ROUND(I169*H169,2)</f>
        <v>0</v>
      </c>
      <c r="BL169" s="17" t="s">
        <v>253</v>
      </c>
      <c r="BM169" s="146" t="s">
        <v>2333</v>
      </c>
    </row>
    <row r="170" spans="2:65" s="11" customFormat="1" ht="23" customHeight="1" x14ac:dyDescent="0.25">
      <c r="B170" s="215"/>
      <c r="C170" s="216"/>
      <c r="D170" s="217" t="s">
        <v>77</v>
      </c>
      <c r="E170" s="220" t="s">
        <v>88</v>
      </c>
      <c r="F170" s="220" t="s">
        <v>757</v>
      </c>
      <c r="G170" s="216"/>
      <c r="H170" s="216"/>
      <c r="I170" s="216"/>
      <c r="J170" s="221">
        <f>BK170</f>
        <v>0</v>
      </c>
      <c r="L170" s="123"/>
      <c r="M170" s="127"/>
      <c r="P170" s="128">
        <f>SUM(P171:P204)</f>
        <v>332.29469499999999</v>
      </c>
      <c r="R170" s="128">
        <f>SUM(R171:R204)</f>
        <v>245.49450886999998</v>
      </c>
      <c r="T170" s="129">
        <f>SUM(T171:T204)</f>
        <v>0</v>
      </c>
      <c r="AR170" s="124" t="s">
        <v>86</v>
      </c>
      <c r="AT170" s="130" t="s">
        <v>77</v>
      </c>
      <c r="AU170" s="130" t="s">
        <v>86</v>
      </c>
      <c r="AY170" s="124" t="s">
        <v>248</v>
      </c>
      <c r="BK170" s="131">
        <f>SUM(BK171:BK204)</f>
        <v>0</v>
      </c>
    </row>
    <row r="171" spans="2:65" s="1" customFormat="1" ht="16.5" customHeight="1" x14ac:dyDescent="0.2">
      <c r="B171" s="184"/>
      <c r="C171" s="222" t="s">
        <v>142</v>
      </c>
      <c r="D171" s="222" t="s">
        <v>250</v>
      </c>
      <c r="E171" s="223" t="s">
        <v>2334</v>
      </c>
      <c r="F171" s="224" t="s">
        <v>2335</v>
      </c>
      <c r="G171" s="225" t="s">
        <v>298</v>
      </c>
      <c r="H171" s="226">
        <v>21.050999999999998</v>
      </c>
      <c r="I171" s="227">
        <v>0</v>
      </c>
      <c r="J171" s="228">
        <f>ROUND(I171*H171,2)</f>
        <v>0</v>
      </c>
      <c r="K171" s="141"/>
      <c r="L171" s="29"/>
      <c r="M171" s="142" t="s">
        <v>1</v>
      </c>
      <c r="N171" s="143" t="s">
        <v>43</v>
      </c>
      <c r="O171" s="144">
        <v>0.58399999999999996</v>
      </c>
      <c r="P171" s="144">
        <f>O171*H171</f>
        <v>12.293783999999999</v>
      </c>
      <c r="Q171" s="144">
        <v>2.3010199999999998</v>
      </c>
      <c r="R171" s="144">
        <f>Q171*H171</f>
        <v>48.438772019999995</v>
      </c>
      <c r="S171" s="144">
        <v>0</v>
      </c>
      <c r="T171" s="145">
        <f>S171*H171</f>
        <v>0</v>
      </c>
      <c r="AR171" s="146" t="s">
        <v>253</v>
      </c>
      <c r="AT171" s="146" t="s">
        <v>250</v>
      </c>
      <c r="AU171" s="146" t="s">
        <v>88</v>
      </c>
      <c r="AY171" s="17" t="s">
        <v>248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86</v>
      </c>
      <c r="BK171" s="147">
        <f>ROUND(I171*H171,2)</f>
        <v>0</v>
      </c>
      <c r="BL171" s="17" t="s">
        <v>253</v>
      </c>
      <c r="BM171" s="146" t="s">
        <v>2336</v>
      </c>
    </row>
    <row r="172" spans="2:65" s="15" customFormat="1" x14ac:dyDescent="0.2">
      <c r="B172" s="259"/>
      <c r="C172" s="260"/>
      <c r="D172" s="231" t="s">
        <v>255</v>
      </c>
      <c r="E172" s="261" t="s">
        <v>1</v>
      </c>
      <c r="F172" s="262" t="s">
        <v>2337</v>
      </c>
      <c r="G172" s="260"/>
      <c r="H172" s="261" t="s">
        <v>1</v>
      </c>
      <c r="I172" s="260"/>
      <c r="J172" s="260"/>
      <c r="L172" s="171"/>
      <c r="M172" s="173"/>
      <c r="T172" s="174"/>
      <c r="AT172" s="172" t="s">
        <v>255</v>
      </c>
      <c r="AU172" s="172" t="s">
        <v>88</v>
      </c>
      <c r="AV172" s="15" t="s">
        <v>86</v>
      </c>
      <c r="AW172" s="15" t="s">
        <v>34</v>
      </c>
      <c r="AX172" s="15" t="s">
        <v>78</v>
      </c>
      <c r="AY172" s="172" t="s">
        <v>248</v>
      </c>
    </row>
    <row r="173" spans="2:65" s="12" customFormat="1" x14ac:dyDescent="0.2">
      <c r="B173" s="229"/>
      <c r="C173" s="230"/>
      <c r="D173" s="231" t="s">
        <v>255</v>
      </c>
      <c r="E173" s="232" t="s">
        <v>1</v>
      </c>
      <c r="F173" s="233" t="s">
        <v>2338</v>
      </c>
      <c r="G173" s="230"/>
      <c r="H173" s="234">
        <v>3.7370000000000001</v>
      </c>
      <c r="I173" s="230"/>
      <c r="J173" s="230"/>
      <c r="L173" s="148"/>
      <c r="M173" s="150"/>
      <c r="T173" s="151"/>
      <c r="AT173" s="149" t="s">
        <v>255</v>
      </c>
      <c r="AU173" s="149" t="s">
        <v>88</v>
      </c>
      <c r="AV173" s="12" t="s">
        <v>88</v>
      </c>
      <c r="AW173" s="12" t="s">
        <v>34</v>
      </c>
      <c r="AX173" s="12" t="s">
        <v>78</v>
      </c>
      <c r="AY173" s="149" t="s">
        <v>248</v>
      </c>
    </row>
    <row r="174" spans="2:65" s="12" customFormat="1" x14ac:dyDescent="0.2">
      <c r="B174" s="229"/>
      <c r="C174" s="230"/>
      <c r="D174" s="231" t="s">
        <v>255</v>
      </c>
      <c r="E174" s="232" t="s">
        <v>1</v>
      </c>
      <c r="F174" s="233" t="s">
        <v>2339</v>
      </c>
      <c r="G174" s="230"/>
      <c r="H174" s="234">
        <v>8.1950000000000003</v>
      </c>
      <c r="I174" s="230"/>
      <c r="J174" s="230"/>
      <c r="L174" s="148"/>
      <c r="M174" s="150"/>
      <c r="T174" s="151"/>
      <c r="AT174" s="149" t="s">
        <v>255</v>
      </c>
      <c r="AU174" s="149" t="s">
        <v>88</v>
      </c>
      <c r="AV174" s="12" t="s">
        <v>88</v>
      </c>
      <c r="AW174" s="12" t="s">
        <v>34</v>
      </c>
      <c r="AX174" s="12" t="s">
        <v>78</v>
      </c>
      <c r="AY174" s="149" t="s">
        <v>248</v>
      </c>
    </row>
    <row r="175" spans="2:65" s="12" customFormat="1" x14ac:dyDescent="0.2">
      <c r="B175" s="229"/>
      <c r="C175" s="230"/>
      <c r="D175" s="231" t="s">
        <v>255</v>
      </c>
      <c r="E175" s="232" t="s">
        <v>1</v>
      </c>
      <c r="F175" s="233" t="s">
        <v>2303</v>
      </c>
      <c r="G175" s="230"/>
      <c r="H175" s="234">
        <v>0</v>
      </c>
      <c r="I175" s="230"/>
      <c r="J175" s="230"/>
      <c r="L175" s="148"/>
      <c r="M175" s="150"/>
      <c r="T175" s="151"/>
      <c r="AT175" s="149" t="s">
        <v>255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248</v>
      </c>
    </row>
    <row r="176" spans="2:65" s="12" customFormat="1" x14ac:dyDescent="0.2">
      <c r="B176" s="229"/>
      <c r="C176" s="230"/>
      <c r="D176" s="231" t="s">
        <v>255</v>
      </c>
      <c r="E176" s="232" t="s">
        <v>1</v>
      </c>
      <c r="F176" s="233" t="s">
        <v>2340</v>
      </c>
      <c r="G176" s="230"/>
      <c r="H176" s="234">
        <v>4.0389999999999997</v>
      </c>
      <c r="I176" s="230"/>
      <c r="J176" s="230"/>
      <c r="L176" s="148"/>
      <c r="M176" s="150"/>
      <c r="T176" s="151"/>
      <c r="AT176" s="149" t="s">
        <v>255</v>
      </c>
      <c r="AU176" s="149" t="s">
        <v>88</v>
      </c>
      <c r="AV176" s="12" t="s">
        <v>88</v>
      </c>
      <c r="AW176" s="12" t="s">
        <v>34</v>
      </c>
      <c r="AX176" s="12" t="s">
        <v>78</v>
      </c>
      <c r="AY176" s="149" t="s">
        <v>248</v>
      </c>
    </row>
    <row r="177" spans="2:65" s="12" customFormat="1" x14ac:dyDescent="0.2">
      <c r="B177" s="229"/>
      <c r="C177" s="230"/>
      <c r="D177" s="231" t="s">
        <v>255</v>
      </c>
      <c r="E177" s="232" t="s">
        <v>1</v>
      </c>
      <c r="F177" s="233" t="s">
        <v>2341</v>
      </c>
      <c r="G177" s="230"/>
      <c r="H177" s="234">
        <v>1.8240000000000001</v>
      </c>
      <c r="I177" s="230"/>
      <c r="J177" s="230"/>
      <c r="L177" s="148"/>
      <c r="M177" s="150"/>
      <c r="T177" s="151"/>
      <c r="AT177" s="149" t="s">
        <v>255</v>
      </c>
      <c r="AU177" s="149" t="s">
        <v>88</v>
      </c>
      <c r="AV177" s="12" t="s">
        <v>88</v>
      </c>
      <c r="AW177" s="12" t="s">
        <v>34</v>
      </c>
      <c r="AX177" s="12" t="s">
        <v>78</v>
      </c>
      <c r="AY177" s="149" t="s">
        <v>248</v>
      </c>
    </row>
    <row r="178" spans="2:65" s="12" customFormat="1" x14ac:dyDescent="0.2">
      <c r="B178" s="229"/>
      <c r="C178" s="230"/>
      <c r="D178" s="231" t="s">
        <v>255</v>
      </c>
      <c r="E178" s="232" t="s">
        <v>1</v>
      </c>
      <c r="F178" s="233" t="s">
        <v>2342</v>
      </c>
      <c r="G178" s="230"/>
      <c r="H178" s="234">
        <v>2.1909999999999998</v>
      </c>
      <c r="I178" s="230"/>
      <c r="J178" s="230"/>
      <c r="L178" s="148"/>
      <c r="M178" s="150"/>
      <c r="T178" s="151"/>
      <c r="AT178" s="149" t="s">
        <v>255</v>
      </c>
      <c r="AU178" s="149" t="s">
        <v>88</v>
      </c>
      <c r="AV178" s="12" t="s">
        <v>88</v>
      </c>
      <c r="AW178" s="12" t="s">
        <v>34</v>
      </c>
      <c r="AX178" s="12" t="s">
        <v>78</v>
      </c>
      <c r="AY178" s="149" t="s">
        <v>248</v>
      </c>
    </row>
    <row r="179" spans="2:65" s="12" customFormat="1" x14ac:dyDescent="0.2">
      <c r="B179" s="229"/>
      <c r="C179" s="230"/>
      <c r="D179" s="231" t="s">
        <v>255</v>
      </c>
      <c r="E179" s="232" t="s">
        <v>1</v>
      </c>
      <c r="F179" s="233" t="s">
        <v>2343</v>
      </c>
      <c r="G179" s="230"/>
      <c r="H179" s="234">
        <v>1.0649999999999999</v>
      </c>
      <c r="I179" s="230"/>
      <c r="J179" s="230"/>
      <c r="L179" s="148"/>
      <c r="M179" s="150"/>
      <c r="T179" s="151"/>
      <c r="AT179" s="149" t="s">
        <v>255</v>
      </c>
      <c r="AU179" s="149" t="s">
        <v>88</v>
      </c>
      <c r="AV179" s="12" t="s">
        <v>88</v>
      </c>
      <c r="AW179" s="12" t="s">
        <v>34</v>
      </c>
      <c r="AX179" s="12" t="s">
        <v>78</v>
      </c>
      <c r="AY179" s="149" t="s">
        <v>248</v>
      </c>
    </row>
    <row r="180" spans="2:65" s="13" customFormat="1" x14ac:dyDescent="0.2">
      <c r="B180" s="235"/>
      <c r="C180" s="236"/>
      <c r="D180" s="231" t="s">
        <v>255</v>
      </c>
      <c r="E180" s="237" t="s">
        <v>1</v>
      </c>
      <c r="F180" s="238" t="s">
        <v>275</v>
      </c>
      <c r="G180" s="236"/>
      <c r="H180" s="239">
        <v>21.050999999999998</v>
      </c>
      <c r="I180" s="236"/>
      <c r="J180" s="236"/>
      <c r="L180" s="152"/>
      <c r="M180" s="154"/>
      <c r="T180" s="155"/>
      <c r="AT180" s="153" t="s">
        <v>255</v>
      </c>
      <c r="AU180" s="153" t="s">
        <v>88</v>
      </c>
      <c r="AV180" s="13" t="s">
        <v>253</v>
      </c>
      <c r="AW180" s="13" t="s">
        <v>34</v>
      </c>
      <c r="AX180" s="13" t="s">
        <v>86</v>
      </c>
      <c r="AY180" s="153" t="s">
        <v>248</v>
      </c>
    </row>
    <row r="181" spans="2:65" s="1" customFormat="1" ht="24.15" customHeight="1" x14ac:dyDescent="0.2">
      <c r="B181" s="184"/>
      <c r="C181" s="222" t="s">
        <v>311</v>
      </c>
      <c r="D181" s="222" t="s">
        <v>250</v>
      </c>
      <c r="E181" s="223" t="s">
        <v>2344</v>
      </c>
      <c r="F181" s="224" t="s">
        <v>2345</v>
      </c>
      <c r="G181" s="225" t="s">
        <v>298</v>
      </c>
      <c r="H181" s="226">
        <v>74.522999999999996</v>
      </c>
      <c r="I181" s="227">
        <v>0</v>
      </c>
      <c r="J181" s="228">
        <f>ROUND(I181*H181,2)</f>
        <v>0</v>
      </c>
      <c r="K181" s="141"/>
      <c r="L181" s="29"/>
      <c r="M181" s="142" t="s">
        <v>1</v>
      </c>
      <c r="N181" s="143" t="s">
        <v>43</v>
      </c>
      <c r="O181" s="144">
        <v>0.629</v>
      </c>
      <c r="P181" s="144">
        <f>O181*H181</f>
        <v>46.874966999999998</v>
      </c>
      <c r="Q181" s="144">
        <v>2.5018699999999998</v>
      </c>
      <c r="R181" s="144">
        <f>Q181*H181</f>
        <v>186.44685800999997</v>
      </c>
      <c r="S181" s="144">
        <v>0</v>
      </c>
      <c r="T181" s="145">
        <f>S181*H181</f>
        <v>0</v>
      </c>
      <c r="AR181" s="146" t="s">
        <v>253</v>
      </c>
      <c r="AT181" s="146" t="s">
        <v>250</v>
      </c>
      <c r="AU181" s="146" t="s">
        <v>88</v>
      </c>
      <c r="AY181" s="17" t="s">
        <v>248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7" t="s">
        <v>86</v>
      </c>
      <c r="BK181" s="147">
        <f>ROUND(I181*H181,2)</f>
        <v>0</v>
      </c>
      <c r="BL181" s="17" t="s">
        <v>253</v>
      </c>
      <c r="BM181" s="146" t="s">
        <v>2346</v>
      </c>
    </row>
    <row r="182" spans="2:65" s="12" customFormat="1" x14ac:dyDescent="0.2">
      <c r="B182" s="229"/>
      <c r="C182" s="230"/>
      <c r="D182" s="231" t="s">
        <v>255</v>
      </c>
      <c r="E182" s="232" t="s">
        <v>1</v>
      </c>
      <c r="F182" s="233" t="s">
        <v>2347</v>
      </c>
      <c r="G182" s="230"/>
      <c r="H182" s="234">
        <v>14.946</v>
      </c>
      <c r="I182" s="230"/>
      <c r="J182" s="230"/>
      <c r="L182" s="148"/>
      <c r="M182" s="150"/>
      <c r="T182" s="151"/>
      <c r="AT182" s="149" t="s">
        <v>255</v>
      </c>
      <c r="AU182" s="149" t="s">
        <v>88</v>
      </c>
      <c r="AV182" s="12" t="s">
        <v>88</v>
      </c>
      <c r="AW182" s="12" t="s">
        <v>34</v>
      </c>
      <c r="AX182" s="12" t="s">
        <v>78</v>
      </c>
      <c r="AY182" s="149" t="s">
        <v>248</v>
      </c>
    </row>
    <row r="183" spans="2:65" s="12" customFormat="1" x14ac:dyDescent="0.2">
      <c r="B183" s="229"/>
      <c r="C183" s="230"/>
      <c r="D183" s="231" t="s">
        <v>255</v>
      </c>
      <c r="E183" s="232" t="s">
        <v>1</v>
      </c>
      <c r="F183" s="233" t="s">
        <v>2348</v>
      </c>
      <c r="G183" s="230"/>
      <c r="H183" s="234">
        <v>24.7</v>
      </c>
      <c r="I183" s="230"/>
      <c r="J183" s="230"/>
      <c r="L183" s="148"/>
      <c r="M183" s="150"/>
      <c r="T183" s="151"/>
      <c r="AT183" s="149" t="s">
        <v>255</v>
      </c>
      <c r="AU183" s="149" t="s">
        <v>88</v>
      </c>
      <c r="AV183" s="12" t="s">
        <v>88</v>
      </c>
      <c r="AW183" s="12" t="s">
        <v>34</v>
      </c>
      <c r="AX183" s="12" t="s">
        <v>78</v>
      </c>
      <c r="AY183" s="149" t="s">
        <v>248</v>
      </c>
    </row>
    <row r="184" spans="2:65" s="12" customFormat="1" x14ac:dyDescent="0.2">
      <c r="B184" s="229"/>
      <c r="C184" s="230"/>
      <c r="D184" s="231" t="s">
        <v>255</v>
      </c>
      <c r="E184" s="232" t="s">
        <v>1</v>
      </c>
      <c r="F184" s="233" t="s">
        <v>2303</v>
      </c>
      <c r="G184" s="230"/>
      <c r="H184" s="234">
        <v>0</v>
      </c>
      <c r="I184" s="230"/>
      <c r="J184" s="230"/>
      <c r="L184" s="148"/>
      <c r="M184" s="150"/>
      <c r="T184" s="151"/>
      <c r="AT184" s="149" t="s">
        <v>255</v>
      </c>
      <c r="AU184" s="149" t="s">
        <v>88</v>
      </c>
      <c r="AV184" s="12" t="s">
        <v>88</v>
      </c>
      <c r="AW184" s="12" t="s">
        <v>34</v>
      </c>
      <c r="AX184" s="12" t="s">
        <v>78</v>
      </c>
      <c r="AY184" s="149" t="s">
        <v>248</v>
      </c>
    </row>
    <row r="185" spans="2:65" s="12" customFormat="1" x14ac:dyDescent="0.2">
      <c r="B185" s="229"/>
      <c r="C185" s="230"/>
      <c r="D185" s="231" t="s">
        <v>255</v>
      </c>
      <c r="E185" s="232" t="s">
        <v>1</v>
      </c>
      <c r="F185" s="233" t="s">
        <v>2349</v>
      </c>
      <c r="G185" s="230"/>
      <c r="H185" s="234">
        <v>16.155000000000001</v>
      </c>
      <c r="I185" s="230"/>
      <c r="J185" s="230"/>
      <c r="L185" s="148"/>
      <c r="M185" s="150"/>
      <c r="T185" s="151"/>
      <c r="AT185" s="149" t="s">
        <v>255</v>
      </c>
      <c r="AU185" s="149" t="s">
        <v>88</v>
      </c>
      <c r="AV185" s="12" t="s">
        <v>88</v>
      </c>
      <c r="AW185" s="12" t="s">
        <v>34</v>
      </c>
      <c r="AX185" s="12" t="s">
        <v>78</v>
      </c>
      <c r="AY185" s="149" t="s">
        <v>248</v>
      </c>
    </row>
    <row r="186" spans="2:65" s="12" customFormat="1" x14ac:dyDescent="0.2">
      <c r="B186" s="229"/>
      <c r="C186" s="230"/>
      <c r="D186" s="231" t="s">
        <v>255</v>
      </c>
      <c r="E186" s="232" t="s">
        <v>1</v>
      </c>
      <c r="F186" s="233" t="s">
        <v>2350</v>
      </c>
      <c r="G186" s="230"/>
      <c r="H186" s="234">
        <v>7.2960000000000003</v>
      </c>
      <c r="I186" s="230"/>
      <c r="J186" s="230"/>
      <c r="L186" s="148"/>
      <c r="M186" s="150"/>
      <c r="T186" s="151"/>
      <c r="AT186" s="149" t="s">
        <v>255</v>
      </c>
      <c r="AU186" s="149" t="s">
        <v>88</v>
      </c>
      <c r="AV186" s="12" t="s">
        <v>88</v>
      </c>
      <c r="AW186" s="12" t="s">
        <v>34</v>
      </c>
      <c r="AX186" s="12" t="s">
        <v>78</v>
      </c>
      <c r="AY186" s="149" t="s">
        <v>248</v>
      </c>
    </row>
    <row r="187" spans="2:65" s="12" customFormat="1" x14ac:dyDescent="0.2">
      <c r="B187" s="229"/>
      <c r="C187" s="230"/>
      <c r="D187" s="231" t="s">
        <v>255</v>
      </c>
      <c r="E187" s="232" t="s">
        <v>1</v>
      </c>
      <c r="F187" s="233" t="s">
        <v>2351</v>
      </c>
      <c r="G187" s="230"/>
      <c r="H187" s="234">
        <v>8.7629999999999999</v>
      </c>
      <c r="I187" s="230"/>
      <c r="J187" s="230"/>
      <c r="L187" s="148"/>
      <c r="M187" s="150"/>
      <c r="T187" s="151"/>
      <c r="AT187" s="149" t="s">
        <v>255</v>
      </c>
      <c r="AU187" s="149" t="s">
        <v>88</v>
      </c>
      <c r="AV187" s="12" t="s">
        <v>88</v>
      </c>
      <c r="AW187" s="12" t="s">
        <v>34</v>
      </c>
      <c r="AX187" s="12" t="s">
        <v>78</v>
      </c>
      <c r="AY187" s="149" t="s">
        <v>248</v>
      </c>
    </row>
    <row r="188" spans="2:65" s="12" customFormat="1" x14ac:dyDescent="0.2">
      <c r="B188" s="229"/>
      <c r="C188" s="230"/>
      <c r="D188" s="231" t="s">
        <v>255</v>
      </c>
      <c r="E188" s="232" t="s">
        <v>1</v>
      </c>
      <c r="F188" s="233" t="s">
        <v>2352</v>
      </c>
      <c r="G188" s="230"/>
      <c r="H188" s="234">
        <v>2.6629999999999998</v>
      </c>
      <c r="I188" s="230"/>
      <c r="J188" s="230"/>
      <c r="L188" s="148"/>
      <c r="M188" s="150"/>
      <c r="T188" s="151"/>
      <c r="AT188" s="149" t="s">
        <v>255</v>
      </c>
      <c r="AU188" s="149" t="s">
        <v>88</v>
      </c>
      <c r="AV188" s="12" t="s">
        <v>88</v>
      </c>
      <c r="AW188" s="12" t="s">
        <v>34</v>
      </c>
      <c r="AX188" s="12" t="s">
        <v>78</v>
      </c>
      <c r="AY188" s="149" t="s">
        <v>248</v>
      </c>
    </row>
    <row r="189" spans="2:65" s="13" customFormat="1" x14ac:dyDescent="0.2">
      <c r="B189" s="235"/>
      <c r="C189" s="236"/>
      <c r="D189" s="231" t="s">
        <v>255</v>
      </c>
      <c r="E189" s="237" t="s">
        <v>1</v>
      </c>
      <c r="F189" s="238" t="s">
        <v>275</v>
      </c>
      <c r="G189" s="236"/>
      <c r="H189" s="239">
        <v>74.522999999999996</v>
      </c>
      <c r="I189" s="236"/>
      <c r="J189" s="236"/>
      <c r="L189" s="152"/>
      <c r="M189" s="154"/>
      <c r="T189" s="155"/>
      <c r="AT189" s="153" t="s">
        <v>255</v>
      </c>
      <c r="AU189" s="153" t="s">
        <v>88</v>
      </c>
      <c r="AV189" s="13" t="s">
        <v>253</v>
      </c>
      <c r="AW189" s="13" t="s">
        <v>34</v>
      </c>
      <c r="AX189" s="13" t="s">
        <v>86</v>
      </c>
      <c r="AY189" s="153" t="s">
        <v>248</v>
      </c>
    </row>
    <row r="190" spans="2:65" s="1" customFormat="1" ht="16.5" customHeight="1" x14ac:dyDescent="0.2">
      <c r="B190" s="184"/>
      <c r="C190" s="222" t="s">
        <v>316</v>
      </c>
      <c r="D190" s="222" t="s">
        <v>250</v>
      </c>
      <c r="E190" s="223" t="s">
        <v>785</v>
      </c>
      <c r="F190" s="224" t="s">
        <v>786</v>
      </c>
      <c r="G190" s="225" t="s">
        <v>193</v>
      </c>
      <c r="H190" s="226">
        <v>124.012</v>
      </c>
      <c r="I190" s="227">
        <v>0</v>
      </c>
      <c r="J190" s="228">
        <f>ROUND(I190*H190,2)</f>
        <v>0</v>
      </c>
      <c r="K190" s="141"/>
      <c r="L190" s="29"/>
      <c r="M190" s="142" t="s">
        <v>1</v>
      </c>
      <c r="N190" s="143" t="s">
        <v>43</v>
      </c>
      <c r="O190" s="144">
        <v>0.247</v>
      </c>
      <c r="P190" s="144">
        <f>O190*H190</f>
        <v>30.630963999999999</v>
      </c>
      <c r="Q190" s="144">
        <v>2.6900000000000001E-3</v>
      </c>
      <c r="R190" s="144">
        <f>Q190*H190</f>
        <v>0.33359228000000002</v>
      </c>
      <c r="S190" s="144">
        <v>0</v>
      </c>
      <c r="T190" s="145">
        <f>S190*H190</f>
        <v>0</v>
      </c>
      <c r="AR190" s="146" t="s">
        <v>253</v>
      </c>
      <c r="AT190" s="146" t="s">
        <v>250</v>
      </c>
      <c r="AU190" s="146" t="s">
        <v>88</v>
      </c>
      <c r="AY190" s="17" t="s">
        <v>248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86</v>
      </c>
      <c r="BK190" s="147">
        <f>ROUND(I190*H190,2)</f>
        <v>0</v>
      </c>
      <c r="BL190" s="17" t="s">
        <v>253</v>
      </c>
      <c r="BM190" s="146" t="s">
        <v>2353</v>
      </c>
    </row>
    <row r="191" spans="2:65" s="15" customFormat="1" x14ac:dyDescent="0.2">
      <c r="B191" s="259"/>
      <c r="C191" s="260"/>
      <c r="D191" s="231" t="s">
        <v>255</v>
      </c>
      <c r="E191" s="261" t="s">
        <v>1</v>
      </c>
      <c r="F191" s="262" t="s">
        <v>2354</v>
      </c>
      <c r="G191" s="260"/>
      <c r="H191" s="261" t="s">
        <v>1</v>
      </c>
      <c r="I191" s="260"/>
      <c r="J191" s="260"/>
      <c r="L191" s="171"/>
      <c r="M191" s="173"/>
      <c r="T191" s="174"/>
      <c r="AT191" s="172" t="s">
        <v>255</v>
      </c>
      <c r="AU191" s="172" t="s">
        <v>88</v>
      </c>
      <c r="AV191" s="15" t="s">
        <v>86</v>
      </c>
      <c r="AW191" s="15" t="s">
        <v>34</v>
      </c>
      <c r="AX191" s="15" t="s">
        <v>78</v>
      </c>
      <c r="AY191" s="172" t="s">
        <v>248</v>
      </c>
    </row>
    <row r="192" spans="2:65" s="12" customFormat="1" x14ac:dyDescent="0.2">
      <c r="B192" s="229"/>
      <c r="C192" s="230"/>
      <c r="D192" s="231" t="s">
        <v>255</v>
      </c>
      <c r="E192" s="232" t="s">
        <v>1</v>
      </c>
      <c r="F192" s="233" t="s">
        <v>2355</v>
      </c>
      <c r="G192" s="230"/>
      <c r="H192" s="234">
        <v>12.455</v>
      </c>
      <c r="I192" s="230"/>
      <c r="J192" s="230"/>
      <c r="L192" s="148"/>
      <c r="M192" s="150"/>
      <c r="T192" s="151"/>
      <c r="AT192" s="149" t="s">
        <v>255</v>
      </c>
      <c r="AU192" s="149" t="s">
        <v>88</v>
      </c>
      <c r="AV192" s="12" t="s">
        <v>88</v>
      </c>
      <c r="AW192" s="12" t="s">
        <v>34</v>
      </c>
      <c r="AX192" s="12" t="s">
        <v>78</v>
      </c>
      <c r="AY192" s="149" t="s">
        <v>248</v>
      </c>
    </row>
    <row r="193" spans="2:65" s="12" customFormat="1" ht="30" x14ac:dyDescent="0.2">
      <c r="B193" s="229"/>
      <c r="C193" s="230"/>
      <c r="D193" s="231" t="s">
        <v>255</v>
      </c>
      <c r="E193" s="232" t="s">
        <v>1</v>
      </c>
      <c r="F193" s="233" t="s">
        <v>2356</v>
      </c>
      <c r="G193" s="230"/>
      <c r="H193" s="234">
        <v>18.045000000000002</v>
      </c>
      <c r="I193" s="230"/>
      <c r="J193" s="230"/>
      <c r="L193" s="148"/>
      <c r="M193" s="150"/>
      <c r="T193" s="151"/>
      <c r="AT193" s="149" t="s">
        <v>255</v>
      </c>
      <c r="AU193" s="149" t="s">
        <v>88</v>
      </c>
      <c r="AV193" s="12" t="s">
        <v>88</v>
      </c>
      <c r="AW193" s="12" t="s">
        <v>34</v>
      </c>
      <c r="AX193" s="12" t="s">
        <v>78</v>
      </c>
      <c r="AY193" s="149" t="s">
        <v>248</v>
      </c>
    </row>
    <row r="194" spans="2:65" s="12" customFormat="1" x14ac:dyDescent="0.2">
      <c r="B194" s="229"/>
      <c r="C194" s="230"/>
      <c r="D194" s="231" t="s">
        <v>255</v>
      </c>
      <c r="E194" s="232" t="s">
        <v>1</v>
      </c>
      <c r="F194" s="233" t="s">
        <v>2303</v>
      </c>
      <c r="G194" s="230"/>
      <c r="H194" s="234">
        <v>0</v>
      </c>
      <c r="I194" s="230"/>
      <c r="J194" s="230"/>
      <c r="L194" s="148"/>
      <c r="M194" s="150"/>
      <c r="T194" s="151"/>
      <c r="AT194" s="149" t="s">
        <v>255</v>
      </c>
      <c r="AU194" s="149" t="s">
        <v>88</v>
      </c>
      <c r="AV194" s="12" t="s">
        <v>88</v>
      </c>
      <c r="AW194" s="12" t="s">
        <v>34</v>
      </c>
      <c r="AX194" s="12" t="s">
        <v>78</v>
      </c>
      <c r="AY194" s="149" t="s">
        <v>248</v>
      </c>
    </row>
    <row r="195" spans="2:65" s="12" customFormat="1" x14ac:dyDescent="0.2">
      <c r="B195" s="229"/>
      <c r="C195" s="230"/>
      <c r="D195" s="231" t="s">
        <v>255</v>
      </c>
      <c r="E195" s="232" t="s">
        <v>1</v>
      </c>
      <c r="F195" s="233" t="s">
        <v>2357</v>
      </c>
      <c r="G195" s="230"/>
      <c r="H195" s="234">
        <v>13.462999999999999</v>
      </c>
      <c r="I195" s="230"/>
      <c r="J195" s="230"/>
      <c r="L195" s="148"/>
      <c r="M195" s="150"/>
      <c r="T195" s="151"/>
      <c r="AT195" s="149" t="s">
        <v>255</v>
      </c>
      <c r="AU195" s="149" t="s">
        <v>88</v>
      </c>
      <c r="AV195" s="12" t="s">
        <v>88</v>
      </c>
      <c r="AW195" s="12" t="s">
        <v>34</v>
      </c>
      <c r="AX195" s="12" t="s">
        <v>78</v>
      </c>
      <c r="AY195" s="149" t="s">
        <v>248</v>
      </c>
    </row>
    <row r="196" spans="2:65" s="12" customFormat="1" x14ac:dyDescent="0.2">
      <c r="B196" s="229"/>
      <c r="C196" s="230"/>
      <c r="D196" s="231" t="s">
        <v>255</v>
      </c>
      <c r="E196" s="232" t="s">
        <v>1</v>
      </c>
      <c r="F196" s="233" t="s">
        <v>2358</v>
      </c>
      <c r="G196" s="230"/>
      <c r="H196" s="234">
        <v>6.08</v>
      </c>
      <c r="I196" s="230"/>
      <c r="J196" s="230"/>
      <c r="L196" s="148"/>
      <c r="M196" s="150"/>
      <c r="T196" s="151"/>
      <c r="AT196" s="149" t="s">
        <v>255</v>
      </c>
      <c r="AU196" s="149" t="s">
        <v>88</v>
      </c>
      <c r="AV196" s="12" t="s">
        <v>88</v>
      </c>
      <c r="AW196" s="12" t="s">
        <v>34</v>
      </c>
      <c r="AX196" s="12" t="s">
        <v>78</v>
      </c>
      <c r="AY196" s="149" t="s">
        <v>248</v>
      </c>
    </row>
    <row r="197" spans="2:65" s="12" customFormat="1" x14ac:dyDescent="0.2">
      <c r="B197" s="229"/>
      <c r="C197" s="230"/>
      <c r="D197" s="231" t="s">
        <v>255</v>
      </c>
      <c r="E197" s="232" t="s">
        <v>1</v>
      </c>
      <c r="F197" s="233" t="s">
        <v>2359</v>
      </c>
      <c r="G197" s="230"/>
      <c r="H197" s="234">
        <v>7.3029999999999999</v>
      </c>
      <c r="I197" s="230"/>
      <c r="J197" s="230"/>
      <c r="L197" s="148"/>
      <c r="M197" s="150"/>
      <c r="T197" s="151"/>
      <c r="AT197" s="149" t="s">
        <v>255</v>
      </c>
      <c r="AU197" s="149" t="s">
        <v>88</v>
      </c>
      <c r="AV197" s="12" t="s">
        <v>88</v>
      </c>
      <c r="AW197" s="12" t="s">
        <v>34</v>
      </c>
      <c r="AX197" s="12" t="s">
        <v>78</v>
      </c>
      <c r="AY197" s="149" t="s">
        <v>248</v>
      </c>
    </row>
    <row r="198" spans="2:65" s="12" customFormat="1" x14ac:dyDescent="0.2">
      <c r="B198" s="229"/>
      <c r="C198" s="230"/>
      <c r="D198" s="231" t="s">
        <v>255</v>
      </c>
      <c r="E198" s="232" t="s">
        <v>1</v>
      </c>
      <c r="F198" s="233" t="s">
        <v>2360</v>
      </c>
      <c r="G198" s="230"/>
      <c r="H198" s="234">
        <v>4.66</v>
      </c>
      <c r="I198" s="230"/>
      <c r="J198" s="230"/>
      <c r="L198" s="148"/>
      <c r="M198" s="150"/>
      <c r="T198" s="151"/>
      <c r="AT198" s="149" t="s">
        <v>255</v>
      </c>
      <c r="AU198" s="149" t="s">
        <v>88</v>
      </c>
      <c r="AV198" s="12" t="s">
        <v>88</v>
      </c>
      <c r="AW198" s="12" t="s">
        <v>34</v>
      </c>
      <c r="AX198" s="12" t="s">
        <v>78</v>
      </c>
      <c r="AY198" s="149" t="s">
        <v>248</v>
      </c>
    </row>
    <row r="199" spans="2:65" s="14" customFormat="1" x14ac:dyDescent="0.2">
      <c r="B199" s="254"/>
      <c r="C199" s="255"/>
      <c r="D199" s="231" t="s">
        <v>255</v>
      </c>
      <c r="E199" s="256" t="s">
        <v>1</v>
      </c>
      <c r="F199" s="257" t="s">
        <v>957</v>
      </c>
      <c r="G199" s="255"/>
      <c r="H199" s="258">
        <v>62.006</v>
      </c>
      <c r="I199" s="255"/>
      <c r="J199" s="255"/>
      <c r="L199" s="167"/>
      <c r="M199" s="169"/>
      <c r="T199" s="170"/>
      <c r="AT199" s="168" t="s">
        <v>255</v>
      </c>
      <c r="AU199" s="168" t="s">
        <v>88</v>
      </c>
      <c r="AV199" s="14" t="s">
        <v>113</v>
      </c>
      <c r="AW199" s="14" t="s">
        <v>34</v>
      </c>
      <c r="AX199" s="14" t="s">
        <v>78</v>
      </c>
      <c r="AY199" s="168" t="s">
        <v>248</v>
      </c>
    </row>
    <row r="200" spans="2:65" s="12" customFormat="1" x14ac:dyDescent="0.2">
      <c r="B200" s="229"/>
      <c r="C200" s="230"/>
      <c r="D200" s="231" t="s">
        <v>255</v>
      </c>
      <c r="E200" s="232" t="s">
        <v>1</v>
      </c>
      <c r="F200" s="233" t="s">
        <v>2361</v>
      </c>
      <c r="G200" s="230"/>
      <c r="H200" s="234">
        <v>62.006</v>
      </c>
      <c r="I200" s="230"/>
      <c r="J200" s="230"/>
      <c r="L200" s="148"/>
      <c r="M200" s="150"/>
      <c r="T200" s="151"/>
      <c r="AT200" s="149" t="s">
        <v>255</v>
      </c>
      <c r="AU200" s="149" t="s">
        <v>88</v>
      </c>
      <c r="AV200" s="12" t="s">
        <v>88</v>
      </c>
      <c r="AW200" s="12" t="s">
        <v>34</v>
      </c>
      <c r="AX200" s="12" t="s">
        <v>78</v>
      </c>
      <c r="AY200" s="149" t="s">
        <v>248</v>
      </c>
    </row>
    <row r="201" spans="2:65" s="13" customFormat="1" x14ac:dyDescent="0.2">
      <c r="B201" s="235"/>
      <c r="C201" s="236"/>
      <c r="D201" s="231" t="s">
        <v>255</v>
      </c>
      <c r="E201" s="237" t="s">
        <v>1</v>
      </c>
      <c r="F201" s="238" t="s">
        <v>275</v>
      </c>
      <c r="G201" s="236"/>
      <c r="H201" s="239">
        <v>124.012</v>
      </c>
      <c r="I201" s="236"/>
      <c r="J201" s="236"/>
      <c r="L201" s="152"/>
      <c r="M201" s="154"/>
      <c r="T201" s="155"/>
      <c r="AT201" s="153" t="s">
        <v>255</v>
      </c>
      <c r="AU201" s="153" t="s">
        <v>88</v>
      </c>
      <c r="AV201" s="13" t="s">
        <v>253</v>
      </c>
      <c r="AW201" s="13" t="s">
        <v>34</v>
      </c>
      <c r="AX201" s="13" t="s">
        <v>86</v>
      </c>
      <c r="AY201" s="153" t="s">
        <v>248</v>
      </c>
    </row>
    <row r="202" spans="2:65" s="1" customFormat="1" ht="16.5" customHeight="1" x14ac:dyDescent="0.2">
      <c r="B202" s="184"/>
      <c r="C202" s="222" t="s">
        <v>320</v>
      </c>
      <c r="D202" s="222" t="s">
        <v>250</v>
      </c>
      <c r="E202" s="223" t="s">
        <v>789</v>
      </c>
      <c r="F202" s="224" t="s">
        <v>790</v>
      </c>
      <c r="G202" s="225" t="s">
        <v>193</v>
      </c>
      <c r="H202" s="226">
        <v>124.012</v>
      </c>
      <c r="I202" s="227">
        <v>0</v>
      </c>
      <c r="J202" s="228">
        <f>ROUND(I202*H202,2)</f>
        <v>0</v>
      </c>
      <c r="K202" s="141"/>
      <c r="L202" s="29"/>
      <c r="M202" s="142" t="s">
        <v>1</v>
      </c>
      <c r="N202" s="143" t="s">
        <v>43</v>
      </c>
      <c r="O202" s="144">
        <v>8.3000000000000004E-2</v>
      </c>
      <c r="P202" s="144">
        <f>O202*H202</f>
        <v>10.292996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AR202" s="146" t="s">
        <v>253</v>
      </c>
      <c r="AT202" s="146" t="s">
        <v>250</v>
      </c>
      <c r="AU202" s="146" t="s">
        <v>88</v>
      </c>
      <c r="AY202" s="17" t="s">
        <v>248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86</v>
      </c>
      <c r="BK202" s="147">
        <f>ROUND(I202*H202,2)</f>
        <v>0</v>
      </c>
      <c r="BL202" s="17" t="s">
        <v>253</v>
      </c>
      <c r="BM202" s="146" t="s">
        <v>2362</v>
      </c>
    </row>
    <row r="203" spans="2:65" s="1" customFormat="1" ht="21.75" customHeight="1" x14ac:dyDescent="0.2">
      <c r="B203" s="184"/>
      <c r="C203" s="222" t="s">
        <v>8</v>
      </c>
      <c r="D203" s="222" t="s">
        <v>250</v>
      </c>
      <c r="E203" s="223" t="s">
        <v>2363</v>
      </c>
      <c r="F203" s="224" t="s">
        <v>2364</v>
      </c>
      <c r="G203" s="225" t="s">
        <v>343</v>
      </c>
      <c r="H203" s="226">
        <v>9.6880000000000006</v>
      </c>
      <c r="I203" s="227">
        <v>0</v>
      </c>
      <c r="J203" s="228">
        <f>ROUND(I203*H203,2)</f>
        <v>0</v>
      </c>
      <c r="K203" s="141"/>
      <c r="L203" s="29"/>
      <c r="M203" s="142" t="s">
        <v>1</v>
      </c>
      <c r="N203" s="143" t="s">
        <v>43</v>
      </c>
      <c r="O203" s="144">
        <v>23.968</v>
      </c>
      <c r="P203" s="144">
        <f>O203*H203</f>
        <v>232.20198400000001</v>
      </c>
      <c r="Q203" s="144">
        <v>1.0606199999999999</v>
      </c>
      <c r="R203" s="144">
        <f>Q203*H203</f>
        <v>10.27528656</v>
      </c>
      <c r="S203" s="144">
        <v>0</v>
      </c>
      <c r="T203" s="145">
        <f>S203*H203</f>
        <v>0</v>
      </c>
      <c r="AR203" s="146" t="s">
        <v>253</v>
      </c>
      <c r="AT203" s="146" t="s">
        <v>250</v>
      </c>
      <c r="AU203" s="146" t="s">
        <v>88</v>
      </c>
      <c r="AY203" s="17" t="s">
        <v>248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86</v>
      </c>
      <c r="BK203" s="147">
        <f>ROUND(I203*H203,2)</f>
        <v>0</v>
      </c>
      <c r="BL203" s="17" t="s">
        <v>253</v>
      </c>
      <c r="BM203" s="146" t="s">
        <v>2365</v>
      </c>
    </row>
    <row r="204" spans="2:65" s="12" customFormat="1" x14ac:dyDescent="0.2">
      <c r="B204" s="229"/>
      <c r="C204" s="230"/>
      <c r="D204" s="231" t="s">
        <v>255</v>
      </c>
      <c r="E204" s="232" t="s">
        <v>1</v>
      </c>
      <c r="F204" s="233" t="s">
        <v>2366</v>
      </c>
      <c r="G204" s="230"/>
      <c r="H204" s="234">
        <v>9.6880000000000006</v>
      </c>
      <c r="I204" s="230"/>
      <c r="J204" s="230"/>
      <c r="L204" s="148"/>
      <c r="M204" s="150"/>
      <c r="T204" s="151"/>
      <c r="AT204" s="149" t="s">
        <v>255</v>
      </c>
      <c r="AU204" s="149" t="s">
        <v>88</v>
      </c>
      <c r="AV204" s="12" t="s">
        <v>88</v>
      </c>
      <c r="AW204" s="12" t="s">
        <v>34</v>
      </c>
      <c r="AX204" s="12" t="s">
        <v>86</v>
      </c>
      <c r="AY204" s="149" t="s">
        <v>248</v>
      </c>
    </row>
    <row r="205" spans="2:65" s="11" customFormat="1" ht="23" customHeight="1" x14ac:dyDescent="0.25">
      <c r="B205" s="215"/>
      <c r="C205" s="216"/>
      <c r="D205" s="217" t="s">
        <v>77</v>
      </c>
      <c r="E205" s="220" t="s">
        <v>113</v>
      </c>
      <c r="F205" s="220" t="s">
        <v>792</v>
      </c>
      <c r="G205" s="216"/>
      <c r="H205" s="216"/>
      <c r="I205" s="216"/>
      <c r="J205" s="221">
        <f>BK205</f>
        <v>0</v>
      </c>
      <c r="L205" s="123"/>
      <c r="M205" s="127"/>
      <c r="P205" s="128">
        <f>SUM(P206:P246)</f>
        <v>1533.7844619999998</v>
      </c>
      <c r="R205" s="128">
        <f>SUM(R206:R246)</f>
        <v>456.27810579000004</v>
      </c>
      <c r="T205" s="129">
        <f>SUM(T206:T246)</f>
        <v>0</v>
      </c>
      <c r="AR205" s="124" t="s">
        <v>86</v>
      </c>
      <c r="AT205" s="130" t="s">
        <v>77</v>
      </c>
      <c r="AU205" s="130" t="s">
        <v>86</v>
      </c>
      <c r="AY205" s="124" t="s">
        <v>248</v>
      </c>
      <c r="BK205" s="131">
        <f>SUM(BK206:BK246)</f>
        <v>0</v>
      </c>
    </row>
    <row r="206" spans="2:65" s="1" customFormat="1" ht="33" customHeight="1" x14ac:dyDescent="0.2">
      <c r="B206" s="184"/>
      <c r="C206" s="222" t="s">
        <v>330</v>
      </c>
      <c r="D206" s="222" t="s">
        <v>250</v>
      </c>
      <c r="E206" s="223" t="s">
        <v>2367</v>
      </c>
      <c r="F206" s="224" t="s">
        <v>2368</v>
      </c>
      <c r="G206" s="225" t="s">
        <v>193</v>
      </c>
      <c r="H206" s="226">
        <v>126.29</v>
      </c>
      <c r="I206" s="227">
        <v>0</v>
      </c>
      <c r="J206" s="228">
        <f>ROUND(I206*H206,2)</f>
        <v>0</v>
      </c>
      <c r="K206" s="141"/>
      <c r="L206" s="29"/>
      <c r="M206" s="142" t="s">
        <v>1</v>
      </c>
      <c r="N206" s="143" t="s">
        <v>43</v>
      </c>
      <c r="O206" s="144">
        <v>0.94499999999999995</v>
      </c>
      <c r="P206" s="144">
        <f>O206*H206</f>
        <v>119.34405</v>
      </c>
      <c r="Q206" s="144">
        <v>0.43939</v>
      </c>
      <c r="R206" s="144">
        <f>Q206*H206</f>
        <v>55.490563100000003</v>
      </c>
      <c r="S206" s="144">
        <v>0</v>
      </c>
      <c r="T206" s="145">
        <f>S206*H206</f>
        <v>0</v>
      </c>
      <c r="AR206" s="146" t="s">
        <v>253</v>
      </c>
      <c r="AT206" s="146" t="s">
        <v>250</v>
      </c>
      <c r="AU206" s="146" t="s">
        <v>88</v>
      </c>
      <c r="AY206" s="17" t="s">
        <v>248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7" t="s">
        <v>86</v>
      </c>
      <c r="BK206" s="147">
        <f>ROUND(I206*H206,2)</f>
        <v>0</v>
      </c>
      <c r="BL206" s="17" t="s">
        <v>253</v>
      </c>
      <c r="BM206" s="146" t="s">
        <v>2369</v>
      </c>
    </row>
    <row r="207" spans="2:65" s="12" customFormat="1" x14ac:dyDescent="0.2">
      <c r="B207" s="229"/>
      <c r="C207" s="230"/>
      <c r="D207" s="231" t="s">
        <v>255</v>
      </c>
      <c r="E207" s="232" t="s">
        <v>1</v>
      </c>
      <c r="F207" s="233" t="s">
        <v>2370</v>
      </c>
      <c r="G207" s="230"/>
      <c r="H207" s="234">
        <v>58.5</v>
      </c>
      <c r="I207" s="230"/>
      <c r="J207" s="230"/>
      <c r="L207" s="148"/>
      <c r="M207" s="150"/>
      <c r="T207" s="151"/>
      <c r="AT207" s="149" t="s">
        <v>255</v>
      </c>
      <c r="AU207" s="149" t="s">
        <v>88</v>
      </c>
      <c r="AV207" s="12" t="s">
        <v>88</v>
      </c>
      <c r="AW207" s="12" t="s">
        <v>34</v>
      </c>
      <c r="AX207" s="12" t="s">
        <v>78</v>
      </c>
      <c r="AY207" s="149" t="s">
        <v>248</v>
      </c>
    </row>
    <row r="208" spans="2:65" s="12" customFormat="1" x14ac:dyDescent="0.2">
      <c r="B208" s="229"/>
      <c r="C208" s="230"/>
      <c r="D208" s="231" t="s">
        <v>255</v>
      </c>
      <c r="E208" s="232" t="s">
        <v>1</v>
      </c>
      <c r="F208" s="233" t="s">
        <v>2371</v>
      </c>
      <c r="G208" s="230"/>
      <c r="H208" s="234">
        <v>18.760000000000002</v>
      </c>
      <c r="I208" s="230"/>
      <c r="J208" s="230"/>
      <c r="L208" s="148"/>
      <c r="M208" s="150"/>
      <c r="T208" s="151"/>
      <c r="AT208" s="149" t="s">
        <v>255</v>
      </c>
      <c r="AU208" s="149" t="s">
        <v>88</v>
      </c>
      <c r="AV208" s="12" t="s">
        <v>88</v>
      </c>
      <c r="AW208" s="12" t="s">
        <v>34</v>
      </c>
      <c r="AX208" s="12" t="s">
        <v>78</v>
      </c>
      <c r="AY208" s="149" t="s">
        <v>248</v>
      </c>
    </row>
    <row r="209" spans="2:65" s="12" customFormat="1" x14ac:dyDescent="0.2">
      <c r="B209" s="229"/>
      <c r="C209" s="230"/>
      <c r="D209" s="231" t="s">
        <v>255</v>
      </c>
      <c r="E209" s="232" t="s">
        <v>1</v>
      </c>
      <c r="F209" s="233" t="s">
        <v>2372</v>
      </c>
      <c r="G209" s="230"/>
      <c r="H209" s="234">
        <v>49.03</v>
      </c>
      <c r="I209" s="230"/>
      <c r="J209" s="230"/>
      <c r="L209" s="148"/>
      <c r="M209" s="150"/>
      <c r="T209" s="151"/>
      <c r="AT209" s="149" t="s">
        <v>255</v>
      </c>
      <c r="AU209" s="149" t="s">
        <v>88</v>
      </c>
      <c r="AV209" s="12" t="s">
        <v>88</v>
      </c>
      <c r="AW209" s="12" t="s">
        <v>34</v>
      </c>
      <c r="AX209" s="12" t="s">
        <v>78</v>
      </c>
      <c r="AY209" s="149" t="s">
        <v>248</v>
      </c>
    </row>
    <row r="210" spans="2:65" s="13" customFormat="1" x14ac:dyDescent="0.2">
      <c r="B210" s="235"/>
      <c r="C210" s="236"/>
      <c r="D210" s="231" t="s">
        <v>255</v>
      </c>
      <c r="E210" s="237" t="s">
        <v>1</v>
      </c>
      <c r="F210" s="238" t="s">
        <v>275</v>
      </c>
      <c r="G210" s="236"/>
      <c r="H210" s="239">
        <v>126.29</v>
      </c>
      <c r="I210" s="236"/>
      <c r="J210" s="236"/>
      <c r="L210" s="152"/>
      <c r="M210" s="154"/>
      <c r="T210" s="155"/>
      <c r="AT210" s="153" t="s">
        <v>255</v>
      </c>
      <c r="AU210" s="153" t="s">
        <v>88</v>
      </c>
      <c r="AV210" s="13" t="s">
        <v>253</v>
      </c>
      <c r="AW210" s="13" t="s">
        <v>34</v>
      </c>
      <c r="AX210" s="13" t="s">
        <v>86</v>
      </c>
      <c r="AY210" s="153" t="s">
        <v>248</v>
      </c>
    </row>
    <row r="211" spans="2:65" s="1" customFormat="1" ht="24.15" customHeight="1" x14ac:dyDescent="0.2">
      <c r="B211" s="184"/>
      <c r="C211" s="222" t="s">
        <v>334</v>
      </c>
      <c r="D211" s="222" t="s">
        <v>250</v>
      </c>
      <c r="E211" s="223" t="s">
        <v>371</v>
      </c>
      <c r="F211" s="224" t="s">
        <v>2373</v>
      </c>
      <c r="G211" s="225" t="s">
        <v>259</v>
      </c>
      <c r="H211" s="226">
        <v>1</v>
      </c>
      <c r="I211" s="227">
        <v>0</v>
      </c>
      <c r="J211" s="228">
        <f>ROUND(I211*H211,2)</f>
        <v>0</v>
      </c>
      <c r="K211" s="141"/>
      <c r="L211" s="29"/>
      <c r="M211" s="142" t="s">
        <v>1</v>
      </c>
      <c r="N211" s="143" t="s">
        <v>43</v>
      </c>
      <c r="O211" s="144">
        <v>4.282</v>
      </c>
      <c r="P211" s="144">
        <f>O211*H211</f>
        <v>4.282</v>
      </c>
      <c r="Q211" s="144">
        <v>0.25685000000000002</v>
      </c>
      <c r="R211" s="144">
        <f>Q211*H211</f>
        <v>0.25685000000000002</v>
      </c>
      <c r="S211" s="144">
        <v>0</v>
      </c>
      <c r="T211" s="145">
        <f>S211*H211</f>
        <v>0</v>
      </c>
      <c r="AR211" s="146" t="s">
        <v>253</v>
      </c>
      <c r="AT211" s="146" t="s">
        <v>250</v>
      </c>
      <c r="AU211" s="146" t="s">
        <v>88</v>
      </c>
      <c r="AY211" s="17" t="s">
        <v>248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86</v>
      </c>
      <c r="BK211" s="147">
        <f>ROUND(I211*H211,2)</f>
        <v>0</v>
      </c>
      <c r="BL211" s="17" t="s">
        <v>253</v>
      </c>
      <c r="BM211" s="146" t="s">
        <v>2374</v>
      </c>
    </row>
    <row r="212" spans="2:65" s="1" customFormat="1" ht="16.5" customHeight="1" x14ac:dyDescent="0.2">
      <c r="B212" s="184"/>
      <c r="C212" s="222" t="s">
        <v>340</v>
      </c>
      <c r="D212" s="222" t="s">
        <v>250</v>
      </c>
      <c r="E212" s="223" t="s">
        <v>2375</v>
      </c>
      <c r="F212" s="224" t="s">
        <v>2376</v>
      </c>
      <c r="G212" s="225" t="s">
        <v>298</v>
      </c>
      <c r="H212" s="226">
        <v>150.327</v>
      </c>
      <c r="I212" s="227">
        <v>0</v>
      </c>
      <c r="J212" s="228">
        <f>ROUND(I212*H212,2)</f>
        <v>0</v>
      </c>
      <c r="K212" s="141"/>
      <c r="L212" s="29"/>
      <c r="M212" s="142" t="s">
        <v>1</v>
      </c>
      <c r="N212" s="143" t="s">
        <v>43</v>
      </c>
      <c r="O212" s="144">
        <v>1.593</v>
      </c>
      <c r="P212" s="144">
        <f>O212*H212</f>
        <v>239.470911</v>
      </c>
      <c r="Q212" s="144">
        <v>2.5018799999999999</v>
      </c>
      <c r="R212" s="144">
        <f>Q212*H212</f>
        <v>376.10011476</v>
      </c>
      <c r="S212" s="144">
        <v>0</v>
      </c>
      <c r="T212" s="145">
        <f>S212*H212</f>
        <v>0</v>
      </c>
      <c r="AR212" s="146" t="s">
        <v>253</v>
      </c>
      <c r="AT212" s="146" t="s">
        <v>250</v>
      </c>
      <c r="AU212" s="146" t="s">
        <v>88</v>
      </c>
      <c r="AY212" s="17" t="s">
        <v>248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7" t="s">
        <v>86</v>
      </c>
      <c r="BK212" s="147">
        <f>ROUND(I212*H212,2)</f>
        <v>0</v>
      </c>
      <c r="BL212" s="17" t="s">
        <v>253</v>
      </c>
      <c r="BM212" s="146" t="s">
        <v>2377</v>
      </c>
    </row>
    <row r="213" spans="2:65" s="12" customFormat="1" x14ac:dyDescent="0.2">
      <c r="B213" s="229"/>
      <c r="C213" s="230"/>
      <c r="D213" s="231" t="s">
        <v>255</v>
      </c>
      <c r="E213" s="232" t="s">
        <v>1</v>
      </c>
      <c r="F213" s="233" t="s">
        <v>2378</v>
      </c>
      <c r="G213" s="230"/>
      <c r="H213" s="234">
        <v>18.811</v>
      </c>
      <c r="I213" s="230"/>
      <c r="J213" s="230"/>
      <c r="L213" s="148"/>
      <c r="M213" s="150"/>
      <c r="T213" s="151"/>
      <c r="AT213" s="149" t="s">
        <v>255</v>
      </c>
      <c r="AU213" s="149" t="s">
        <v>88</v>
      </c>
      <c r="AV213" s="12" t="s">
        <v>88</v>
      </c>
      <c r="AW213" s="12" t="s">
        <v>34</v>
      </c>
      <c r="AX213" s="12" t="s">
        <v>78</v>
      </c>
      <c r="AY213" s="149" t="s">
        <v>248</v>
      </c>
    </row>
    <row r="214" spans="2:65" s="12" customFormat="1" x14ac:dyDescent="0.2">
      <c r="B214" s="229"/>
      <c r="C214" s="230"/>
      <c r="D214" s="231" t="s">
        <v>255</v>
      </c>
      <c r="E214" s="232" t="s">
        <v>1</v>
      </c>
      <c r="F214" s="233" t="s">
        <v>2379</v>
      </c>
      <c r="G214" s="230"/>
      <c r="H214" s="234">
        <v>76.275000000000006</v>
      </c>
      <c r="I214" s="230"/>
      <c r="J214" s="230"/>
      <c r="L214" s="148"/>
      <c r="M214" s="150"/>
      <c r="T214" s="151"/>
      <c r="AT214" s="149" t="s">
        <v>255</v>
      </c>
      <c r="AU214" s="149" t="s">
        <v>88</v>
      </c>
      <c r="AV214" s="12" t="s">
        <v>88</v>
      </c>
      <c r="AW214" s="12" t="s">
        <v>34</v>
      </c>
      <c r="AX214" s="12" t="s">
        <v>78</v>
      </c>
      <c r="AY214" s="149" t="s">
        <v>248</v>
      </c>
    </row>
    <row r="215" spans="2:65" s="12" customFormat="1" x14ac:dyDescent="0.2">
      <c r="B215" s="229"/>
      <c r="C215" s="230"/>
      <c r="D215" s="231" t="s">
        <v>255</v>
      </c>
      <c r="E215" s="232" t="s">
        <v>1</v>
      </c>
      <c r="F215" s="233" t="s">
        <v>2380</v>
      </c>
      <c r="G215" s="230"/>
      <c r="H215" s="234">
        <v>9.9779999999999998</v>
      </c>
      <c r="I215" s="230"/>
      <c r="J215" s="230"/>
      <c r="L215" s="148"/>
      <c r="M215" s="150"/>
      <c r="T215" s="151"/>
      <c r="AT215" s="149" t="s">
        <v>255</v>
      </c>
      <c r="AU215" s="149" t="s">
        <v>88</v>
      </c>
      <c r="AV215" s="12" t="s">
        <v>88</v>
      </c>
      <c r="AW215" s="12" t="s">
        <v>34</v>
      </c>
      <c r="AX215" s="12" t="s">
        <v>78</v>
      </c>
      <c r="AY215" s="149" t="s">
        <v>248</v>
      </c>
    </row>
    <row r="216" spans="2:65" s="12" customFormat="1" ht="30" x14ac:dyDescent="0.2">
      <c r="B216" s="229"/>
      <c r="C216" s="230"/>
      <c r="D216" s="231" t="s">
        <v>255</v>
      </c>
      <c r="E216" s="232" t="s">
        <v>1</v>
      </c>
      <c r="F216" s="233" t="s">
        <v>2381</v>
      </c>
      <c r="G216" s="230"/>
      <c r="H216" s="234">
        <v>18.702000000000002</v>
      </c>
      <c r="I216" s="230"/>
      <c r="J216" s="230"/>
      <c r="L216" s="148"/>
      <c r="M216" s="150"/>
      <c r="T216" s="151"/>
      <c r="AT216" s="149" t="s">
        <v>255</v>
      </c>
      <c r="AU216" s="149" t="s">
        <v>88</v>
      </c>
      <c r="AV216" s="12" t="s">
        <v>88</v>
      </c>
      <c r="AW216" s="12" t="s">
        <v>34</v>
      </c>
      <c r="AX216" s="12" t="s">
        <v>78</v>
      </c>
      <c r="AY216" s="149" t="s">
        <v>248</v>
      </c>
    </row>
    <row r="217" spans="2:65" s="12" customFormat="1" x14ac:dyDescent="0.2">
      <c r="B217" s="229"/>
      <c r="C217" s="230"/>
      <c r="D217" s="231" t="s">
        <v>255</v>
      </c>
      <c r="E217" s="232" t="s">
        <v>1</v>
      </c>
      <c r="F217" s="233" t="s">
        <v>2382</v>
      </c>
      <c r="G217" s="230"/>
      <c r="H217" s="234">
        <v>10.253</v>
      </c>
      <c r="I217" s="230"/>
      <c r="J217" s="230"/>
      <c r="L217" s="148"/>
      <c r="M217" s="150"/>
      <c r="T217" s="151"/>
      <c r="AT217" s="149" t="s">
        <v>255</v>
      </c>
      <c r="AU217" s="149" t="s">
        <v>88</v>
      </c>
      <c r="AV217" s="12" t="s">
        <v>88</v>
      </c>
      <c r="AW217" s="12" t="s">
        <v>34</v>
      </c>
      <c r="AX217" s="12" t="s">
        <v>78</v>
      </c>
      <c r="AY217" s="149" t="s">
        <v>248</v>
      </c>
    </row>
    <row r="218" spans="2:65" s="12" customFormat="1" x14ac:dyDescent="0.2">
      <c r="B218" s="229"/>
      <c r="C218" s="230"/>
      <c r="D218" s="231" t="s">
        <v>255</v>
      </c>
      <c r="E218" s="232" t="s">
        <v>1</v>
      </c>
      <c r="F218" s="233" t="s">
        <v>2383</v>
      </c>
      <c r="G218" s="230"/>
      <c r="H218" s="234">
        <v>7.2809999999999997</v>
      </c>
      <c r="I218" s="230"/>
      <c r="J218" s="230"/>
      <c r="L218" s="148"/>
      <c r="M218" s="150"/>
      <c r="T218" s="151"/>
      <c r="AT218" s="149" t="s">
        <v>255</v>
      </c>
      <c r="AU218" s="149" t="s">
        <v>88</v>
      </c>
      <c r="AV218" s="12" t="s">
        <v>88</v>
      </c>
      <c r="AW218" s="12" t="s">
        <v>34</v>
      </c>
      <c r="AX218" s="12" t="s">
        <v>78</v>
      </c>
      <c r="AY218" s="149" t="s">
        <v>248</v>
      </c>
    </row>
    <row r="219" spans="2:65" s="12" customFormat="1" x14ac:dyDescent="0.2">
      <c r="B219" s="229"/>
      <c r="C219" s="230"/>
      <c r="D219" s="231" t="s">
        <v>255</v>
      </c>
      <c r="E219" s="232" t="s">
        <v>1</v>
      </c>
      <c r="F219" s="233" t="s">
        <v>2384</v>
      </c>
      <c r="G219" s="230"/>
      <c r="H219" s="234">
        <v>9.0269999999999992</v>
      </c>
      <c r="I219" s="230"/>
      <c r="J219" s="230"/>
      <c r="L219" s="148"/>
      <c r="M219" s="150"/>
      <c r="T219" s="151"/>
      <c r="AT219" s="149" t="s">
        <v>255</v>
      </c>
      <c r="AU219" s="149" t="s">
        <v>88</v>
      </c>
      <c r="AV219" s="12" t="s">
        <v>88</v>
      </c>
      <c r="AW219" s="12" t="s">
        <v>34</v>
      </c>
      <c r="AX219" s="12" t="s">
        <v>78</v>
      </c>
      <c r="AY219" s="149" t="s">
        <v>248</v>
      </c>
    </row>
    <row r="220" spans="2:65" s="13" customFormat="1" x14ac:dyDescent="0.2">
      <c r="B220" s="235"/>
      <c r="C220" s="236"/>
      <c r="D220" s="231" t="s">
        <v>255</v>
      </c>
      <c r="E220" s="237" t="s">
        <v>1</v>
      </c>
      <c r="F220" s="238" t="s">
        <v>275</v>
      </c>
      <c r="G220" s="236"/>
      <c r="H220" s="239">
        <v>150.327</v>
      </c>
      <c r="I220" s="236"/>
      <c r="J220" s="236"/>
      <c r="L220" s="152"/>
      <c r="M220" s="154"/>
      <c r="T220" s="155"/>
      <c r="AT220" s="153" t="s">
        <v>255</v>
      </c>
      <c r="AU220" s="153" t="s">
        <v>88</v>
      </c>
      <c r="AV220" s="13" t="s">
        <v>253</v>
      </c>
      <c r="AW220" s="13" t="s">
        <v>34</v>
      </c>
      <c r="AX220" s="13" t="s">
        <v>86</v>
      </c>
      <c r="AY220" s="153" t="s">
        <v>248</v>
      </c>
    </row>
    <row r="221" spans="2:65" s="1" customFormat="1" ht="16.5" customHeight="1" x14ac:dyDescent="0.2">
      <c r="B221" s="184"/>
      <c r="C221" s="222" t="s">
        <v>346</v>
      </c>
      <c r="D221" s="222" t="s">
        <v>250</v>
      </c>
      <c r="E221" s="223" t="s">
        <v>2385</v>
      </c>
      <c r="F221" s="224" t="s">
        <v>2386</v>
      </c>
      <c r="G221" s="225" t="s">
        <v>193</v>
      </c>
      <c r="H221" s="226">
        <v>781.52099999999996</v>
      </c>
      <c r="I221" s="227">
        <v>0</v>
      </c>
      <c r="J221" s="228">
        <f>ROUND(I221*H221,2)</f>
        <v>0</v>
      </c>
      <c r="K221" s="141"/>
      <c r="L221" s="29"/>
      <c r="M221" s="142" t="s">
        <v>1</v>
      </c>
      <c r="N221" s="143" t="s">
        <v>43</v>
      </c>
      <c r="O221" s="144">
        <v>0.53800000000000003</v>
      </c>
      <c r="P221" s="144">
        <f>O221*H221</f>
        <v>420.45829800000001</v>
      </c>
      <c r="Q221" s="144">
        <v>2.7499999999999998E-3</v>
      </c>
      <c r="R221" s="144">
        <f>Q221*H221</f>
        <v>2.1491827499999996</v>
      </c>
      <c r="S221" s="144">
        <v>0</v>
      </c>
      <c r="T221" s="145">
        <f>S221*H221</f>
        <v>0</v>
      </c>
      <c r="AR221" s="146" t="s">
        <v>253</v>
      </c>
      <c r="AT221" s="146" t="s">
        <v>250</v>
      </c>
      <c r="AU221" s="146" t="s">
        <v>88</v>
      </c>
      <c r="AY221" s="17" t="s">
        <v>248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7" t="s">
        <v>86</v>
      </c>
      <c r="BK221" s="147">
        <f>ROUND(I221*H221,2)</f>
        <v>0</v>
      </c>
      <c r="BL221" s="17" t="s">
        <v>253</v>
      </c>
      <c r="BM221" s="146" t="s">
        <v>2387</v>
      </c>
    </row>
    <row r="222" spans="2:65" s="12" customFormat="1" x14ac:dyDescent="0.2">
      <c r="B222" s="229"/>
      <c r="C222" s="230"/>
      <c r="D222" s="231" t="s">
        <v>255</v>
      </c>
      <c r="E222" s="232" t="s">
        <v>1</v>
      </c>
      <c r="F222" s="233" t="s">
        <v>2388</v>
      </c>
      <c r="G222" s="230"/>
      <c r="H222" s="234">
        <v>57.765000000000001</v>
      </c>
      <c r="I222" s="230"/>
      <c r="J222" s="230"/>
      <c r="L222" s="148"/>
      <c r="M222" s="150"/>
      <c r="T222" s="151"/>
      <c r="AT222" s="149" t="s">
        <v>255</v>
      </c>
      <c r="AU222" s="149" t="s">
        <v>88</v>
      </c>
      <c r="AV222" s="12" t="s">
        <v>88</v>
      </c>
      <c r="AW222" s="12" t="s">
        <v>34</v>
      </c>
      <c r="AX222" s="12" t="s">
        <v>78</v>
      </c>
      <c r="AY222" s="149" t="s">
        <v>248</v>
      </c>
    </row>
    <row r="223" spans="2:65" s="12" customFormat="1" ht="30" x14ac:dyDescent="0.2">
      <c r="B223" s="229"/>
      <c r="C223" s="230"/>
      <c r="D223" s="231" t="s">
        <v>255</v>
      </c>
      <c r="E223" s="232" t="s">
        <v>1</v>
      </c>
      <c r="F223" s="233" t="s">
        <v>2389</v>
      </c>
      <c r="G223" s="230"/>
      <c r="H223" s="234">
        <v>165.41300000000001</v>
      </c>
      <c r="I223" s="230"/>
      <c r="J223" s="230"/>
      <c r="L223" s="148"/>
      <c r="M223" s="150"/>
      <c r="T223" s="151"/>
      <c r="AT223" s="149" t="s">
        <v>255</v>
      </c>
      <c r="AU223" s="149" t="s">
        <v>88</v>
      </c>
      <c r="AV223" s="12" t="s">
        <v>88</v>
      </c>
      <c r="AW223" s="12" t="s">
        <v>34</v>
      </c>
      <c r="AX223" s="12" t="s">
        <v>78</v>
      </c>
      <c r="AY223" s="149" t="s">
        <v>248</v>
      </c>
    </row>
    <row r="224" spans="2:65" s="12" customFormat="1" x14ac:dyDescent="0.2">
      <c r="B224" s="229"/>
      <c r="C224" s="230"/>
      <c r="D224" s="231" t="s">
        <v>255</v>
      </c>
      <c r="E224" s="232" t="s">
        <v>1</v>
      </c>
      <c r="F224" s="233" t="s">
        <v>2390</v>
      </c>
      <c r="G224" s="230"/>
      <c r="H224" s="234">
        <v>15.752000000000001</v>
      </c>
      <c r="I224" s="230"/>
      <c r="J224" s="230"/>
      <c r="L224" s="148"/>
      <c r="M224" s="150"/>
      <c r="T224" s="151"/>
      <c r="AT224" s="149" t="s">
        <v>255</v>
      </c>
      <c r="AU224" s="149" t="s">
        <v>88</v>
      </c>
      <c r="AV224" s="12" t="s">
        <v>88</v>
      </c>
      <c r="AW224" s="12" t="s">
        <v>34</v>
      </c>
      <c r="AX224" s="12" t="s">
        <v>78</v>
      </c>
      <c r="AY224" s="149" t="s">
        <v>248</v>
      </c>
    </row>
    <row r="225" spans="2:65" s="12" customFormat="1" ht="30" x14ac:dyDescent="0.2">
      <c r="B225" s="229"/>
      <c r="C225" s="230"/>
      <c r="D225" s="231" t="s">
        <v>255</v>
      </c>
      <c r="E225" s="232" t="s">
        <v>1</v>
      </c>
      <c r="F225" s="233" t="s">
        <v>2391</v>
      </c>
      <c r="G225" s="230"/>
      <c r="H225" s="234">
        <v>84.668999999999997</v>
      </c>
      <c r="I225" s="230"/>
      <c r="J225" s="230"/>
      <c r="L225" s="148"/>
      <c r="M225" s="150"/>
      <c r="T225" s="151"/>
      <c r="AT225" s="149" t="s">
        <v>255</v>
      </c>
      <c r="AU225" s="149" t="s">
        <v>88</v>
      </c>
      <c r="AV225" s="12" t="s">
        <v>88</v>
      </c>
      <c r="AW225" s="12" t="s">
        <v>34</v>
      </c>
      <c r="AX225" s="12" t="s">
        <v>78</v>
      </c>
      <c r="AY225" s="149" t="s">
        <v>248</v>
      </c>
    </row>
    <row r="226" spans="2:65" s="12" customFormat="1" x14ac:dyDescent="0.2">
      <c r="B226" s="229"/>
      <c r="C226" s="230"/>
      <c r="D226" s="231" t="s">
        <v>255</v>
      </c>
      <c r="E226" s="232" t="s">
        <v>1</v>
      </c>
      <c r="F226" s="233" t="s">
        <v>2392</v>
      </c>
      <c r="G226" s="230"/>
      <c r="H226" s="234">
        <v>34.174999999999997</v>
      </c>
      <c r="I226" s="230"/>
      <c r="J226" s="230"/>
      <c r="L226" s="148"/>
      <c r="M226" s="150"/>
      <c r="T226" s="151"/>
      <c r="AT226" s="149" t="s">
        <v>255</v>
      </c>
      <c r="AU226" s="149" t="s">
        <v>88</v>
      </c>
      <c r="AV226" s="12" t="s">
        <v>88</v>
      </c>
      <c r="AW226" s="12" t="s">
        <v>34</v>
      </c>
      <c r="AX226" s="12" t="s">
        <v>78</v>
      </c>
      <c r="AY226" s="149" t="s">
        <v>248</v>
      </c>
    </row>
    <row r="227" spans="2:65" s="12" customFormat="1" x14ac:dyDescent="0.2">
      <c r="B227" s="229"/>
      <c r="C227" s="230"/>
      <c r="D227" s="231" t="s">
        <v>255</v>
      </c>
      <c r="E227" s="232" t="s">
        <v>1</v>
      </c>
      <c r="F227" s="233" t="s">
        <v>2393</v>
      </c>
      <c r="G227" s="230"/>
      <c r="H227" s="234">
        <v>24.27</v>
      </c>
      <c r="I227" s="230"/>
      <c r="J227" s="230"/>
      <c r="L227" s="148"/>
      <c r="M227" s="150"/>
      <c r="T227" s="151"/>
      <c r="AT227" s="149" t="s">
        <v>255</v>
      </c>
      <c r="AU227" s="149" t="s">
        <v>88</v>
      </c>
      <c r="AV227" s="12" t="s">
        <v>88</v>
      </c>
      <c r="AW227" s="12" t="s">
        <v>34</v>
      </c>
      <c r="AX227" s="12" t="s">
        <v>78</v>
      </c>
      <c r="AY227" s="149" t="s">
        <v>248</v>
      </c>
    </row>
    <row r="228" spans="2:65" s="12" customFormat="1" x14ac:dyDescent="0.2">
      <c r="B228" s="229"/>
      <c r="C228" s="230"/>
      <c r="D228" s="231" t="s">
        <v>255</v>
      </c>
      <c r="E228" s="232" t="s">
        <v>1</v>
      </c>
      <c r="F228" s="233" t="s">
        <v>2394</v>
      </c>
      <c r="G228" s="230"/>
      <c r="H228" s="234">
        <v>13.683999999999999</v>
      </c>
      <c r="I228" s="230"/>
      <c r="J228" s="230"/>
      <c r="L228" s="148"/>
      <c r="M228" s="150"/>
      <c r="T228" s="151"/>
      <c r="AT228" s="149" t="s">
        <v>255</v>
      </c>
      <c r="AU228" s="149" t="s">
        <v>88</v>
      </c>
      <c r="AV228" s="12" t="s">
        <v>88</v>
      </c>
      <c r="AW228" s="12" t="s">
        <v>34</v>
      </c>
      <c r="AX228" s="12" t="s">
        <v>78</v>
      </c>
      <c r="AY228" s="149" t="s">
        <v>248</v>
      </c>
    </row>
    <row r="229" spans="2:65" s="14" customFormat="1" x14ac:dyDescent="0.2">
      <c r="B229" s="254"/>
      <c r="C229" s="255"/>
      <c r="D229" s="231" t="s">
        <v>255</v>
      </c>
      <c r="E229" s="256" t="s">
        <v>1</v>
      </c>
      <c r="F229" s="257" t="s">
        <v>957</v>
      </c>
      <c r="G229" s="255"/>
      <c r="H229" s="258">
        <v>395.72800000000001</v>
      </c>
      <c r="I229" s="255"/>
      <c r="J229" s="255"/>
      <c r="L229" s="167"/>
      <c r="M229" s="169"/>
      <c r="T229" s="170"/>
      <c r="AT229" s="168" t="s">
        <v>255</v>
      </c>
      <c r="AU229" s="168" t="s">
        <v>88</v>
      </c>
      <c r="AV229" s="14" t="s">
        <v>113</v>
      </c>
      <c r="AW229" s="14" t="s">
        <v>34</v>
      </c>
      <c r="AX229" s="14" t="s">
        <v>78</v>
      </c>
      <c r="AY229" s="168" t="s">
        <v>248</v>
      </c>
    </row>
    <row r="230" spans="2:65" s="12" customFormat="1" x14ac:dyDescent="0.2">
      <c r="B230" s="229"/>
      <c r="C230" s="230"/>
      <c r="D230" s="231" t="s">
        <v>255</v>
      </c>
      <c r="E230" s="232" t="s">
        <v>1</v>
      </c>
      <c r="F230" s="233" t="s">
        <v>2395</v>
      </c>
      <c r="G230" s="230"/>
      <c r="H230" s="234">
        <v>385.79300000000001</v>
      </c>
      <c r="I230" s="230"/>
      <c r="J230" s="230"/>
      <c r="L230" s="148"/>
      <c r="M230" s="150"/>
      <c r="T230" s="151"/>
      <c r="AT230" s="149" t="s">
        <v>255</v>
      </c>
      <c r="AU230" s="149" t="s">
        <v>88</v>
      </c>
      <c r="AV230" s="12" t="s">
        <v>88</v>
      </c>
      <c r="AW230" s="12" t="s">
        <v>34</v>
      </c>
      <c r="AX230" s="12" t="s">
        <v>78</v>
      </c>
      <c r="AY230" s="149" t="s">
        <v>248</v>
      </c>
    </row>
    <row r="231" spans="2:65" s="13" customFormat="1" x14ac:dyDescent="0.2">
      <c r="B231" s="235"/>
      <c r="C231" s="236"/>
      <c r="D231" s="231" t="s">
        <v>255</v>
      </c>
      <c r="E231" s="237" t="s">
        <v>1</v>
      </c>
      <c r="F231" s="238" t="s">
        <v>275</v>
      </c>
      <c r="G231" s="236"/>
      <c r="H231" s="239">
        <v>781.52099999999996</v>
      </c>
      <c r="I231" s="236"/>
      <c r="J231" s="236"/>
      <c r="L231" s="152"/>
      <c r="M231" s="154"/>
      <c r="T231" s="155"/>
      <c r="AT231" s="153" t="s">
        <v>255</v>
      </c>
      <c r="AU231" s="153" t="s">
        <v>88</v>
      </c>
      <c r="AV231" s="13" t="s">
        <v>253</v>
      </c>
      <c r="AW231" s="13" t="s">
        <v>34</v>
      </c>
      <c r="AX231" s="13" t="s">
        <v>86</v>
      </c>
      <c r="AY231" s="153" t="s">
        <v>248</v>
      </c>
    </row>
    <row r="232" spans="2:65" s="1" customFormat="1" ht="16.5" customHeight="1" x14ac:dyDescent="0.2">
      <c r="B232" s="184"/>
      <c r="C232" s="222" t="s">
        <v>350</v>
      </c>
      <c r="D232" s="222" t="s">
        <v>250</v>
      </c>
      <c r="E232" s="223" t="s">
        <v>2396</v>
      </c>
      <c r="F232" s="224" t="s">
        <v>2397</v>
      </c>
      <c r="G232" s="225" t="s">
        <v>193</v>
      </c>
      <c r="H232" s="226">
        <v>781.52099999999996</v>
      </c>
      <c r="I232" s="227">
        <v>0</v>
      </c>
      <c r="J232" s="228">
        <f>ROUND(I232*H232,2)</f>
        <v>0</v>
      </c>
      <c r="K232" s="141"/>
      <c r="L232" s="29"/>
      <c r="M232" s="142" t="s">
        <v>1</v>
      </c>
      <c r="N232" s="143" t="s">
        <v>43</v>
      </c>
      <c r="O232" s="144">
        <v>0.17599999999999999</v>
      </c>
      <c r="P232" s="144">
        <f>O232*H232</f>
        <v>137.54769599999997</v>
      </c>
      <c r="Q232" s="144">
        <v>0</v>
      </c>
      <c r="R232" s="144">
        <f>Q232*H232</f>
        <v>0</v>
      </c>
      <c r="S232" s="144">
        <v>0</v>
      </c>
      <c r="T232" s="145">
        <f>S232*H232</f>
        <v>0</v>
      </c>
      <c r="AR232" s="146" t="s">
        <v>253</v>
      </c>
      <c r="AT232" s="146" t="s">
        <v>250</v>
      </c>
      <c r="AU232" s="146" t="s">
        <v>88</v>
      </c>
      <c r="AY232" s="17" t="s">
        <v>248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7" t="s">
        <v>86</v>
      </c>
      <c r="BK232" s="147">
        <f>ROUND(I232*H232,2)</f>
        <v>0</v>
      </c>
      <c r="BL232" s="17" t="s">
        <v>253</v>
      </c>
      <c r="BM232" s="146" t="s">
        <v>2398</v>
      </c>
    </row>
    <row r="233" spans="2:65" s="1" customFormat="1" ht="24.15" customHeight="1" x14ac:dyDescent="0.2">
      <c r="B233" s="184"/>
      <c r="C233" s="222" t="s">
        <v>7</v>
      </c>
      <c r="D233" s="222" t="s">
        <v>250</v>
      </c>
      <c r="E233" s="223" t="s">
        <v>2399</v>
      </c>
      <c r="F233" s="224" t="s">
        <v>2400</v>
      </c>
      <c r="G233" s="225" t="s">
        <v>193</v>
      </c>
      <c r="H233" s="226">
        <v>85.021000000000001</v>
      </c>
      <c r="I233" s="227">
        <v>0</v>
      </c>
      <c r="J233" s="228">
        <f>ROUND(I233*H233,2)</f>
        <v>0</v>
      </c>
      <c r="K233" s="141"/>
      <c r="L233" s="29"/>
      <c r="M233" s="142" t="s">
        <v>1</v>
      </c>
      <c r="N233" s="143" t="s">
        <v>43</v>
      </c>
      <c r="O233" s="144">
        <v>0.78700000000000003</v>
      </c>
      <c r="P233" s="144">
        <f>O233*H233</f>
        <v>66.911527000000007</v>
      </c>
      <c r="Q233" s="144">
        <v>3.4199999999999999E-3</v>
      </c>
      <c r="R233" s="144">
        <f>Q233*H233</f>
        <v>0.29077182000000001</v>
      </c>
      <c r="S233" s="144">
        <v>0</v>
      </c>
      <c r="T233" s="145">
        <f>S233*H233</f>
        <v>0</v>
      </c>
      <c r="AR233" s="146" t="s">
        <v>253</v>
      </c>
      <c r="AT233" s="146" t="s">
        <v>250</v>
      </c>
      <c r="AU233" s="146" t="s">
        <v>88</v>
      </c>
      <c r="AY233" s="17" t="s">
        <v>248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7" t="s">
        <v>86</v>
      </c>
      <c r="BK233" s="147">
        <f>ROUND(I233*H233,2)</f>
        <v>0</v>
      </c>
      <c r="BL233" s="17" t="s">
        <v>253</v>
      </c>
      <c r="BM233" s="146" t="s">
        <v>2401</v>
      </c>
    </row>
    <row r="234" spans="2:65" s="12" customFormat="1" x14ac:dyDescent="0.2">
      <c r="B234" s="229"/>
      <c r="C234" s="230"/>
      <c r="D234" s="231" t="s">
        <v>255</v>
      </c>
      <c r="E234" s="232" t="s">
        <v>1</v>
      </c>
      <c r="F234" s="233" t="s">
        <v>2402</v>
      </c>
      <c r="G234" s="230"/>
      <c r="H234" s="234">
        <v>6.609</v>
      </c>
      <c r="I234" s="230"/>
      <c r="J234" s="230"/>
      <c r="L234" s="148"/>
      <c r="M234" s="150"/>
      <c r="T234" s="151"/>
      <c r="AT234" s="149" t="s">
        <v>255</v>
      </c>
      <c r="AU234" s="149" t="s">
        <v>88</v>
      </c>
      <c r="AV234" s="12" t="s">
        <v>88</v>
      </c>
      <c r="AW234" s="12" t="s">
        <v>34</v>
      </c>
      <c r="AX234" s="12" t="s">
        <v>78</v>
      </c>
      <c r="AY234" s="149" t="s">
        <v>248</v>
      </c>
    </row>
    <row r="235" spans="2:65" s="12" customFormat="1" x14ac:dyDescent="0.2">
      <c r="B235" s="229"/>
      <c r="C235" s="230"/>
      <c r="D235" s="231" t="s">
        <v>255</v>
      </c>
      <c r="E235" s="232" t="s">
        <v>1</v>
      </c>
      <c r="F235" s="233" t="s">
        <v>2403</v>
      </c>
      <c r="G235" s="230"/>
      <c r="H235" s="234">
        <v>19.094999999999999</v>
      </c>
      <c r="I235" s="230"/>
      <c r="J235" s="230"/>
      <c r="L235" s="148"/>
      <c r="M235" s="150"/>
      <c r="T235" s="151"/>
      <c r="AT235" s="149" t="s">
        <v>255</v>
      </c>
      <c r="AU235" s="149" t="s">
        <v>88</v>
      </c>
      <c r="AV235" s="12" t="s">
        <v>88</v>
      </c>
      <c r="AW235" s="12" t="s">
        <v>34</v>
      </c>
      <c r="AX235" s="12" t="s">
        <v>78</v>
      </c>
      <c r="AY235" s="149" t="s">
        <v>248</v>
      </c>
    </row>
    <row r="236" spans="2:65" s="12" customFormat="1" x14ac:dyDescent="0.2">
      <c r="B236" s="229"/>
      <c r="C236" s="230"/>
      <c r="D236" s="231" t="s">
        <v>255</v>
      </c>
      <c r="E236" s="232" t="s">
        <v>1</v>
      </c>
      <c r="F236" s="233" t="s">
        <v>2404</v>
      </c>
      <c r="G236" s="230"/>
      <c r="H236" s="234">
        <v>14.782</v>
      </c>
      <c r="I236" s="230"/>
      <c r="J236" s="230"/>
      <c r="L236" s="148"/>
      <c r="M236" s="150"/>
      <c r="T236" s="151"/>
      <c r="AT236" s="149" t="s">
        <v>255</v>
      </c>
      <c r="AU236" s="149" t="s">
        <v>88</v>
      </c>
      <c r="AV236" s="12" t="s">
        <v>88</v>
      </c>
      <c r="AW236" s="12" t="s">
        <v>34</v>
      </c>
      <c r="AX236" s="12" t="s">
        <v>78</v>
      </c>
      <c r="AY236" s="149" t="s">
        <v>248</v>
      </c>
    </row>
    <row r="237" spans="2:65" s="14" customFormat="1" x14ac:dyDescent="0.2">
      <c r="B237" s="254"/>
      <c r="C237" s="255"/>
      <c r="D237" s="231" t="s">
        <v>255</v>
      </c>
      <c r="E237" s="256" t="s">
        <v>1</v>
      </c>
      <c r="F237" s="257" t="s">
        <v>957</v>
      </c>
      <c r="G237" s="255"/>
      <c r="H237" s="258">
        <v>40.485999999999997</v>
      </c>
      <c r="I237" s="255"/>
      <c r="J237" s="255"/>
      <c r="L237" s="167"/>
      <c r="M237" s="169"/>
      <c r="T237" s="170"/>
      <c r="AT237" s="168" t="s">
        <v>255</v>
      </c>
      <c r="AU237" s="168" t="s">
        <v>88</v>
      </c>
      <c r="AV237" s="14" t="s">
        <v>113</v>
      </c>
      <c r="AW237" s="14" t="s">
        <v>34</v>
      </c>
      <c r="AX237" s="14" t="s">
        <v>78</v>
      </c>
      <c r="AY237" s="168" t="s">
        <v>248</v>
      </c>
    </row>
    <row r="238" spans="2:65" s="12" customFormat="1" x14ac:dyDescent="0.2">
      <c r="B238" s="229"/>
      <c r="C238" s="230"/>
      <c r="D238" s="231" t="s">
        <v>255</v>
      </c>
      <c r="E238" s="232" t="s">
        <v>1</v>
      </c>
      <c r="F238" s="233" t="s">
        <v>2405</v>
      </c>
      <c r="G238" s="230"/>
      <c r="H238" s="234">
        <v>44.534999999999997</v>
      </c>
      <c r="I238" s="230"/>
      <c r="J238" s="230"/>
      <c r="L238" s="148"/>
      <c r="M238" s="150"/>
      <c r="T238" s="151"/>
      <c r="AT238" s="149" t="s">
        <v>255</v>
      </c>
      <c r="AU238" s="149" t="s">
        <v>88</v>
      </c>
      <c r="AV238" s="12" t="s">
        <v>88</v>
      </c>
      <c r="AW238" s="12" t="s">
        <v>34</v>
      </c>
      <c r="AX238" s="12" t="s">
        <v>78</v>
      </c>
      <c r="AY238" s="149" t="s">
        <v>248</v>
      </c>
    </row>
    <row r="239" spans="2:65" s="13" customFormat="1" x14ac:dyDescent="0.2">
      <c r="B239" s="235"/>
      <c r="C239" s="236"/>
      <c r="D239" s="231" t="s">
        <v>255</v>
      </c>
      <c r="E239" s="237" t="s">
        <v>1</v>
      </c>
      <c r="F239" s="238" t="s">
        <v>275</v>
      </c>
      <c r="G239" s="236"/>
      <c r="H239" s="239">
        <v>85.021000000000001</v>
      </c>
      <c r="I239" s="236"/>
      <c r="J239" s="236"/>
      <c r="L239" s="152"/>
      <c r="M239" s="154"/>
      <c r="T239" s="155"/>
      <c r="AT239" s="153" t="s">
        <v>255</v>
      </c>
      <c r="AU239" s="153" t="s">
        <v>88</v>
      </c>
      <c r="AV239" s="13" t="s">
        <v>253</v>
      </c>
      <c r="AW239" s="13" t="s">
        <v>34</v>
      </c>
      <c r="AX239" s="13" t="s">
        <v>86</v>
      </c>
      <c r="AY239" s="153" t="s">
        <v>248</v>
      </c>
    </row>
    <row r="240" spans="2:65" s="1" customFormat="1" ht="24.15" customHeight="1" x14ac:dyDescent="0.2">
      <c r="B240" s="184"/>
      <c r="C240" s="222" t="s">
        <v>360</v>
      </c>
      <c r="D240" s="222" t="s">
        <v>250</v>
      </c>
      <c r="E240" s="223" t="s">
        <v>2406</v>
      </c>
      <c r="F240" s="224" t="s">
        <v>2407</v>
      </c>
      <c r="G240" s="225" t="s">
        <v>193</v>
      </c>
      <c r="H240" s="226">
        <v>85.021000000000001</v>
      </c>
      <c r="I240" s="227">
        <v>0</v>
      </c>
      <c r="J240" s="228">
        <f>ROUND(I240*H240,2)</f>
        <v>0</v>
      </c>
      <c r="K240" s="141"/>
      <c r="L240" s="29"/>
      <c r="M240" s="142" t="s">
        <v>1</v>
      </c>
      <c r="N240" s="143" t="s">
        <v>43</v>
      </c>
      <c r="O240" s="144">
        <v>0.20399999999999999</v>
      </c>
      <c r="P240" s="144">
        <f>O240*H240</f>
        <v>17.344283999999998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AR240" s="146" t="s">
        <v>253</v>
      </c>
      <c r="AT240" s="146" t="s">
        <v>250</v>
      </c>
      <c r="AU240" s="146" t="s">
        <v>88</v>
      </c>
      <c r="AY240" s="17" t="s">
        <v>248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7" t="s">
        <v>86</v>
      </c>
      <c r="BK240" s="147">
        <f>ROUND(I240*H240,2)</f>
        <v>0</v>
      </c>
      <c r="BL240" s="17" t="s">
        <v>253</v>
      </c>
      <c r="BM240" s="146" t="s">
        <v>2408</v>
      </c>
    </row>
    <row r="241" spans="2:65" s="1" customFormat="1" ht="24.15" customHeight="1" x14ac:dyDescent="0.2">
      <c r="B241" s="184"/>
      <c r="C241" s="222" t="s">
        <v>365</v>
      </c>
      <c r="D241" s="222" t="s">
        <v>250</v>
      </c>
      <c r="E241" s="223" t="s">
        <v>2409</v>
      </c>
      <c r="F241" s="224" t="s">
        <v>2410</v>
      </c>
      <c r="G241" s="225" t="s">
        <v>193</v>
      </c>
      <c r="H241" s="226">
        <v>390</v>
      </c>
      <c r="I241" s="227">
        <v>0</v>
      </c>
      <c r="J241" s="228">
        <f>ROUND(I241*H241,2)</f>
        <v>0</v>
      </c>
      <c r="K241" s="141"/>
      <c r="L241" s="29"/>
      <c r="M241" s="142" t="s">
        <v>1</v>
      </c>
      <c r="N241" s="143" t="s">
        <v>43</v>
      </c>
      <c r="O241" s="144">
        <v>5.2999999999999999E-2</v>
      </c>
      <c r="P241" s="144">
        <f>O241*H241</f>
        <v>20.669999999999998</v>
      </c>
      <c r="Q241" s="144">
        <v>2.5999999999999999E-3</v>
      </c>
      <c r="R241" s="144">
        <f>Q241*H241</f>
        <v>1.014</v>
      </c>
      <c r="S241" s="144">
        <v>0</v>
      </c>
      <c r="T241" s="145">
        <f>S241*H241</f>
        <v>0</v>
      </c>
      <c r="AR241" s="146" t="s">
        <v>253</v>
      </c>
      <c r="AT241" s="146" t="s">
        <v>250</v>
      </c>
      <c r="AU241" s="146" t="s">
        <v>88</v>
      </c>
      <c r="AY241" s="17" t="s">
        <v>248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7" t="s">
        <v>86</v>
      </c>
      <c r="BK241" s="147">
        <f>ROUND(I241*H241,2)</f>
        <v>0</v>
      </c>
      <c r="BL241" s="17" t="s">
        <v>253</v>
      </c>
      <c r="BM241" s="146" t="s">
        <v>2411</v>
      </c>
    </row>
    <row r="242" spans="2:65" s="12" customFormat="1" x14ac:dyDescent="0.2">
      <c r="B242" s="229"/>
      <c r="C242" s="230"/>
      <c r="D242" s="231" t="s">
        <v>255</v>
      </c>
      <c r="E242" s="232" t="s">
        <v>1</v>
      </c>
      <c r="F242" s="233" t="s">
        <v>2412</v>
      </c>
      <c r="G242" s="230"/>
      <c r="H242" s="234">
        <v>390</v>
      </c>
      <c r="I242" s="230"/>
      <c r="J242" s="230"/>
      <c r="L242" s="148"/>
      <c r="M242" s="150"/>
      <c r="T242" s="151"/>
      <c r="AT242" s="149" t="s">
        <v>255</v>
      </c>
      <c r="AU242" s="149" t="s">
        <v>88</v>
      </c>
      <c r="AV242" s="12" t="s">
        <v>88</v>
      </c>
      <c r="AW242" s="12" t="s">
        <v>34</v>
      </c>
      <c r="AX242" s="12" t="s">
        <v>86</v>
      </c>
      <c r="AY242" s="149" t="s">
        <v>248</v>
      </c>
    </row>
    <row r="243" spans="2:65" s="1" customFormat="1" ht="16.5" customHeight="1" x14ac:dyDescent="0.2">
      <c r="B243" s="184"/>
      <c r="C243" s="222" t="s">
        <v>370</v>
      </c>
      <c r="D243" s="222" t="s">
        <v>250</v>
      </c>
      <c r="E243" s="285" t="s">
        <v>2413</v>
      </c>
      <c r="F243" s="286" t="s">
        <v>2414</v>
      </c>
      <c r="G243" s="287" t="s">
        <v>343</v>
      </c>
      <c r="H243" s="288">
        <v>20.047999999999998</v>
      </c>
      <c r="I243" s="227">
        <v>0</v>
      </c>
      <c r="J243" s="289">
        <f>ROUND(I243*H243,2)</f>
        <v>0</v>
      </c>
      <c r="K243" s="141"/>
      <c r="L243" s="29"/>
      <c r="M243" s="142" t="s">
        <v>1</v>
      </c>
      <c r="N243" s="143" t="s">
        <v>43</v>
      </c>
      <c r="O243" s="144">
        <v>25.327000000000002</v>
      </c>
      <c r="P243" s="144">
        <f>O243*H243</f>
        <v>507.755696</v>
      </c>
      <c r="Q243" s="144">
        <v>1.0463199999999999</v>
      </c>
      <c r="R243" s="144">
        <f>Q243*H243</f>
        <v>20.976623359999998</v>
      </c>
      <c r="S243" s="144">
        <v>0</v>
      </c>
      <c r="T243" s="145">
        <f>S243*H243</f>
        <v>0</v>
      </c>
      <c r="AR243" s="146" t="s">
        <v>253</v>
      </c>
      <c r="AT243" s="146" t="s">
        <v>250</v>
      </c>
      <c r="AU243" s="146" t="s">
        <v>88</v>
      </c>
      <c r="AY243" s="17" t="s">
        <v>248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7" t="s">
        <v>86</v>
      </c>
      <c r="BK243" s="147">
        <f>ROUND(I243*H243,2)</f>
        <v>0</v>
      </c>
      <c r="BL243" s="17" t="s">
        <v>253</v>
      </c>
      <c r="BM243" s="146" t="s">
        <v>2415</v>
      </c>
    </row>
    <row r="244" spans="2:65" s="12" customFormat="1" x14ac:dyDescent="0.2">
      <c r="B244" s="229"/>
      <c r="C244" s="230"/>
      <c r="D244" s="231" t="s">
        <v>255</v>
      </c>
      <c r="E244" s="290" t="s">
        <v>1</v>
      </c>
      <c r="F244" s="291" t="s">
        <v>2416</v>
      </c>
      <c r="G244" s="292"/>
      <c r="H244" s="293">
        <v>19.542999999999999</v>
      </c>
      <c r="I244" s="292"/>
      <c r="J244" s="292"/>
      <c r="L244" s="148"/>
      <c r="M244" s="150"/>
      <c r="T244" s="151"/>
      <c r="AT244" s="149" t="s">
        <v>255</v>
      </c>
      <c r="AU244" s="149" t="s">
        <v>88</v>
      </c>
      <c r="AV244" s="12" t="s">
        <v>88</v>
      </c>
      <c r="AW244" s="12" t="s">
        <v>34</v>
      </c>
      <c r="AX244" s="12" t="s">
        <v>78</v>
      </c>
      <c r="AY244" s="149" t="s">
        <v>248</v>
      </c>
    </row>
    <row r="245" spans="2:65" s="12" customFormat="1" x14ac:dyDescent="0.2">
      <c r="B245" s="229"/>
      <c r="C245" s="230"/>
      <c r="D245" s="231" t="s">
        <v>255</v>
      </c>
      <c r="E245" s="290" t="s">
        <v>1</v>
      </c>
      <c r="F245" s="291" t="s">
        <v>2417</v>
      </c>
      <c r="G245" s="292"/>
      <c r="H245" s="293">
        <v>0.505</v>
      </c>
      <c r="I245" s="292"/>
      <c r="J245" s="292"/>
      <c r="L245" s="148"/>
      <c r="M245" s="150"/>
      <c r="T245" s="151"/>
      <c r="AT245" s="149" t="s">
        <v>255</v>
      </c>
      <c r="AU245" s="149" t="s">
        <v>88</v>
      </c>
      <c r="AV245" s="12" t="s">
        <v>88</v>
      </c>
      <c r="AW245" s="12" t="s">
        <v>34</v>
      </c>
      <c r="AX245" s="12" t="s">
        <v>78</v>
      </c>
      <c r="AY245" s="149" t="s">
        <v>248</v>
      </c>
    </row>
    <row r="246" spans="2:65" s="13" customFormat="1" x14ac:dyDescent="0.2">
      <c r="B246" s="235"/>
      <c r="C246" s="236"/>
      <c r="D246" s="231" t="s">
        <v>255</v>
      </c>
      <c r="E246" s="237" t="s">
        <v>1</v>
      </c>
      <c r="F246" s="238" t="s">
        <v>275</v>
      </c>
      <c r="G246" s="236"/>
      <c r="H246" s="239">
        <v>20.047999999999998</v>
      </c>
      <c r="I246" s="236"/>
      <c r="J246" s="236"/>
      <c r="L246" s="152"/>
      <c r="M246" s="154"/>
      <c r="T246" s="155"/>
      <c r="AT246" s="153" t="s">
        <v>255</v>
      </c>
      <c r="AU246" s="153" t="s">
        <v>88</v>
      </c>
      <c r="AV246" s="13" t="s">
        <v>253</v>
      </c>
      <c r="AW246" s="13" t="s">
        <v>34</v>
      </c>
      <c r="AX246" s="13" t="s">
        <v>86</v>
      </c>
      <c r="AY246" s="153" t="s">
        <v>248</v>
      </c>
    </row>
    <row r="247" spans="2:65" s="11" customFormat="1" ht="23" customHeight="1" x14ac:dyDescent="0.25">
      <c r="B247" s="215"/>
      <c r="C247" s="216"/>
      <c r="D247" s="217" t="s">
        <v>77</v>
      </c>
      <c r="E247" s="220" t="s">
        <v>253</v>
      </c>
      <c r="F247" s="220" t="s">
        <v>909</v>
      </c>
      <c r="G247" s="216"/>
      <c r="H247" s="216"/>
      <c r="I247" s="216"/>
      <c r="J247" s="221">
        <f>BK247</f>
        <v>0</v>
      </c>
      <c r="L247" s="123"/>
      <c r="M247" s="127"/>
      <c r="P247" s="128">
        <f>SUM(P248:P283)</f>
        <v>609.56402600000001</v>
      </c>
      <c r="R247" s="128">
        <f>SUM(R248:R283)</f>
        <v>87.846158900000006</v>
      </c>
      <c r="T247" s="129">
        <f>SUM(T248:T283)</f>
        <v>0</v>
      </c>
      <c r="AR247" s="124" t="s">
        <v>86</v>
      </c>
      <c r="AT247" s="130" t="s">
        <v>77</v>
      </c>
      <c r="AU247" s="130" t="s">
        <v>86</v>
      </c>
      <c r="AY247" s="124" t="s">
        <v>248</v>
      </c>
      <c r="BK247" s="131">
        <f>SUM(BK248:BK283)</f>
        <v>0</v>
      </c>
    </row>
    <row r="248" spans="2:65" s="1" customFormat="1" ht="16.5" customHeight="1" x14ac:dyDescent="0.2">
      <c r="B248" s="184"/>
      <c r="C248" s="222" t="s">
        <v>374</v>
      </c>
      <c r="D248" s="222" t="s">
        <v>250</v>
      </c>
      <c r="E248" s="223" t="s">
        <v>2418</v>
      </c>
      <c r="F248" s="224" t="s">
        <v>2419</v>
      </c>
      <c r="G248" s="225" t="s">
        <v>298</v>
      </c>
      <c r="H248" s="226">
        <v>0.76</v>
      </c>
      <c r="I248" s="227">
        <v>0</v>
      </c>
      <c r="J248" s="228">
        <f>ROUND(I248*H248,2)</f>
        <v>0</v>
      </c>
      <c r="K248" s="141"/>
      <c r="L248" s="29"/>
      <c r="M248" s="142" t="s">
        <v>1</v>
      </c>
      <c r="N248" s="143" t="s">
        <v>43</v>
      </c>
      <c r="O248" s="144">
        <v>1.224</v>
      </c>
      <c r="P248" s="144">
        <f>O248*H248</f>
        <v>0.93023999999999996</v>
      </c>
      <c r="Q248" s="144">
        <v>2.5020099999999998</v>
      </c>
      <c r="R248" s="144">
        <f>Q248*H248</f>
        <v>1.9015275999999999</v>
      </c>
      <c r="S248" s="144">
        <v>0</v>
      </c>
      <c r="T248" s="145">
        <f>S248*H248</f>
        <v>0</v>
      </c>
      <c r="AR248" s="146" t="s">
        <v>253</v>
      </c>
      <c r="AT248" s="146" t="s">
        <v>250</v>
      </c>
      <c r="AU248" s="146" t="s">
        <v>88</v>
      </c>
      <c r="AY248" s="17" t="s">
        <v>248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7" t="s">
        <v>86</v>
      </c>
      <c r="BK248" s="147">
        <f>ROUND(I248*H248,2)</f>
        <v>0</v>
      </c>
      <c r="BL248" s="17" t="s">
        <v>253</v>
      </c>
      <c r="BM248" s="146" t="s">
        <v>2420</v>
      </c>
    </row>
    <row r="249" spans="2:65" s="15" customFormat="1" x14ac:dyDescent="0.2">
      <c r="B249" s="259"/>
      <c r="C249" s="260"/>
      <c r="D249" s="231" t="s">
        <v>255</v>
      </c>
      <c r="E249" s="261" t="s">
        <v>1</v>
      </c>
      <c r="F249" s="262" t="s">
        <v>2421</v>
      </c>
      <c r="G249" s="260"/>
      <c r="H249" s="261" t="s">
        <v>1</v>
      </c>
      <c r="I249" s="260"/>
      <c r="J249" s="260"/>
      <c r="L249" s="171"/>
      <c r="M249" s="173"/>
      <c r="T249" s="174"/>
      <c r="AT249" s="172" t="s">
        <v>255</v>
      </c>
      <c r="AU249" s="172" t="s">
        <v>88</v>
      </c>
      <c r="AV249" s="15" t="s">
        <v>86</v>
      </c>
      <c r="AW249" s="15" t="s">
        <v>34</v>
      </c>
      <c r="AX249" s="15" t="s">
        <v>78</v>
      </c>
      <c r="AY249" s="172" t="s">
        <v>248</v>
      </c>
    </row>
    <row r="250" spans="2:65" s="12" customFormat="1" x14ac:dyDescent="0.2">
      <c r="B250" s="229"/>
      <c r="C250" s="230"/>
      <c r="D250" s="231" t="s">
        <v>255</v>
      </c>
      <c r="E250" s="232" t="s">
        <v>1</v>
      </c>
      <c r="F250" s="233" t="s">
        <v>2422</v>
      </c>
      <c r="G250" s="230"/>
      <c r="H250" s="234">
        <v>0.17899999999999999</v>
      </c>
      <c r="I250" s="230"/>
      <c r="J250" s="230"/>
      <c r="L250" s="148"/>
      <c r="M250" s="150"/>
      <c r="T250" s="151"/>
      <c r="AT250" s="149" t="s">
        <v>255</v>
      </c>
      <c r="AU250" s="149" t="s">
        <v>88</v>
      </c>
      <c r="AV250" s="12" t="s">
        <v>88</v>
      </c>
      <c r="AW250" s="12" t="s">
        <v>34</v>
      </c>
      <c r="AX250" s="12" t="s">
        <v>78</v>
      </c>
      <c r="AY250" s="149" t="s">
        <v>248</v>
      </c>
    </row>
    <row r="251" spans="2:65" s="12" customFormat="1" x14ac:dyDescent="0.2">
      <c r="B251" s="229"/>
      <c r="C251" s="230"/>
      <c r="D251" s="231" t="s">
        <v>255</v>
      </c>
      <c r="E251" s="232" t="s">
        <v>1</v>
      </c>
      <c r="F251" s="233" t="s">
        <v>2423</v>
      </c>
      <c r="G251" s="230"/>
      <c r="H251" s="234">
        <v>0.40200000000000002</v>
      </c>
      <c r="I251" s="230"/>
      <c r="J251" s="230"/>
      <c r="L251" s="148"/>
      <c r="M251" s="150"/>
      <c r="T251" s="151"/>
      <c r="AT251" s="149" t="s">
        <v>255</v>
      </c>
      <c r="AU251" s="149" t="s">
        <v>88</v>
      </c>
      <c r="AV251" s="12" t="s">
        <v>88</v>
      </c>
      <c r="AW251" s="12" t="s">
        <v>34</v>
      </c>
      <c r="AX251" s="12" t="s">
        <v>78</v>
      </c>
      <c r="AY251" s="149" t="s">
        <v>248</v>
      </c>
    </row>
    <row r="252" spans="2:65" s="12" customFormat="1" x14ac:dyDescent="0.2">
      <c r="B252" s="229"/>
      <c r="C252" s="230"/>
      <c r="D252" s="231" t="s">
        <v>255</v>
      </c>
      <c r="E252" s="232" t="s">
        <v>1</v>
      </c>
      <c r="F252" s="233" t="s">
        <v>2424</v>
      </c>
      <c r="G252" s="230"/>
      <c r="H252" s="234">
        <v>0.17899999999999999</v>
      </c>
      <c r="I252" s="230"/>
      <c r="J252" s="230"/>
      <c r="L252" s="148"/>
      <c r="M252" s="150"/>
      <c r="T252" s="151"/>
      <c r="AT252" s="149" t="s">
        <v>255</v>
      </c>
      <c r="AU252" s="149" t="s">
        <v>88</v>
      </c>
      <c r="AV252" s="12" t="s">
        <v>88</v>
      </c>
      <c r="AW252" s="12" t="s">
        <v>34</v>
      </c>
      <c r="AX252" s="12" t="s">
        <v>78</v>
      </c>
      <c r="AY252" s="149" t="s">
        <v>248</v>
      </c>
    </row>
    <row r="253" spans="2:65" s="13" customFormat="1" x14ac:dyDescent="0.2">
      <c r="B253" s="235"/>
      <c r="C253" s="236"/>
      <c r="D253" s="231" t="s">
        <v>255</v>
      </c>
      <c r="E253" s="237" t="s">
        <v>1</v>
      </c>
      <c r="F253" s="238" t="s">
        <v>275</v>
      </c>
      <c r="G253" s="236"/>
      <c r="H253" s="239">
        <v>0.76</v>
      </c>
      <c r="I253" s="236"/>
      <c r="J253" s="236"/>
      <c r="L253" s="152"/>
      <c r="M253" s="154"/>
      <c r="T253" s="155"/>
      <c r="AT253" s="153" t="s">
        <v>255</v>
      </c>
      <c r="AU253" s="153" t="s">
        <v>88</v>
      </c>
      <c r="AV253" s="13" t="s">
        <v>253</v>
      </c>
      <c r="AW253" s="13" t="s">
        <v>34</v>
      </c>
      <c r="AX253" s="13" t="s">
        <v>86</v>
      </c>
      <c r="AY253" s="153" t="s">
        <v>248</v>
      </c>
    </row>
    <row r="254" spans="2:65" s="1" customFormat="1" ht="24.15" customHeight="1" x14ac:dyDescent="0.2">
      <c r="B254" s="184"/>
      <c r="C254" s="222" t="s">
        <v>379</v>
      </c>
      <c r="D254" s="222" t="s">
        <v>250</v>
      </c>
      <c r="E254" s="223" t="s">
        <v>2425</v>
      </c>
      <c r="F254" s="224" t="s">
        <v>2426</v>
      </c>
      <c r="G254" s="225" t="s">
        <v>193</v>
      </c>
      <c r="H254" s="226">
        <v>6.5880000000000001</v>
      </c>
      <c r="I254" s="227">
        <v>0</v>
      </c>
      <c r="J254" s="228">
        <f>ROUND(I254*H254,2)</f>
        <v>0</v>
      </c>
      <c r="K254" s="141"/>
      <c r="L254" s="29"/>
      <c r="M254" s="142" t="s">
        <v>1</v>
      </c>
      <c r="N254" s="143" t="s">
        <v>43</v>
      </c>
      <c r="O254" s="144">
        <v>1.4570000000000001</v>
      </c>
      <c r="P254" s="144">
        <f>O254*H254</f>
        <v>9.5987160000000014</v>
      </c>
      <c r="Q254" s="144">
        <v>1.2959999999999999E-2</v>
      </c>
      <c r="R254" s="144">
        <f>Q254*H254</f>
        <v>8.5380479999999995E-2</v>
      </c>
      <c r="S254" s="144">
        <v>0</v>
      </c>
      <c r="T254" s="145">
        <f>S254*H254</f>
        <v>0</v>
      </c>
      <c r="AR254" s="146" t="s">
        <v>253</v>
      </c>
      <c r="AT254" s="146" t="s">
        <v>250</v>
      </c>
      <c r="AU254" s="146" t="s">
        <v>88</v>
      </c>
      <c r="AY254" s="17" t="s">
        <v>248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7" t="s">
        <v>86</v>
      </c>
      <c r="BK254" s="147">
        <f>ROUND(I254*H254,2)</f>
        <v>0</v>
      </c>
      <c r="BL254" s="17" t="s">
        <v>253</v>
      </c>
      <c r="BM254" s="146" t="s">
        <v>2427</v>
      </c>
    </row>
    <row r="255" spans="2:65" s="15" customFormat="1" x14ac:dyDescent="0.2">
      <c r="B255" s="259"/>
      <c r="C255" s="260"/>
      <c r="D255" s="231" t="s">
        <v>255</v>
      </c>
      <c r="E255" s="261" t="s">
        <v>1</v>
      </c>
      <c r="F255" s="262" t="s">
        <v>2421</v>
      </c>
      <c r="G255" s="260"/>
      <c r="H255" s="261" t="s">
        <v>1</v>
      </c>
      <c r="I255" s="260"/>
      <c r="J255" s="260"/>
      <c r="L255" s="171"/>
      <c r="M255" s="173"/>
      <c r="T255" s="174"/>
      <c r="AT255" s="172" t="s">
        <v>255</v>
      </c>
      <c r="AU255" s="172" t="s">
        <v>88</v>
      </c>
      <c r="AV255" s="15" t="s">
        <v>86</v>
      </c>
      <c r="AW255" s="15" t="s">
        <v>34</v>
      </c>
      <c r="AX255" s="15" t="s">
        <v>78</v>
      </c>
      <c r="AY255" s="172" t="s">
        <v>248</v>
      </c>
    </row>
    <row r="256" spans="2:65" s="12" customFormat="1" x14ac:dyDescent="0.2">
      <c r="B256" s="229"/>
      <c r="C256" s="230"/>
      <c r="D256" s="231" t="s">
        <v>255</v>
      </c>
      <c r="E256" s="232" t="s">
        <v>1</v>
      </c>
      <c r="F256" s="233" t="s">
        <v>2428</v>
      </c>
      <c r="G256" s="230"/>
      <c r="H256" s="234">
        <v>1.55</v>
      </c>
      <c r="I256" s="230"/>
      <c r="J256" s="230"/>
      <c r="L256" s="148"/>
      <c r="M256" s="150"/>
      <c r="T256" s="151"/>
      <c r="AT256" s="149" t="s">
        <v>255</v>
      </c>
      <c r="AU256" s="149" t="s">
        <v>88</v>
      </c>
      <c r="AV256" s="12" t="s">
        <v>88</v>
      </c>
      <c r="AW256" s="12" t="s">
        <v>34</v>
      </c>
      <c r="AX256" s="12" t="s">
        <v>78</v>
      </c>
      <c r="AY256" s="149" t="s">
        <v>248</v>
      </c>
    </row>
    <row r="257" spans="2:65" s="12" customFormat="1" x14ac:dyDescent="0.2">
      <c r="B257" s="229"/>
      <c r="C257" s="230"/>
      <c r="D257" s="231" t="s">
        <v>255</v>
      </c>
      <c r="E257" s="232" t="s">
        <v>1</v>
      </c>
      <c r="F257" s="233" t="s">
        <v>2429</v>
      </c>
      <c r="G257" s="230"/>
      <c r="H257" s="234">
        <v>3.488</v>
      </c>
      <c r="I257" s="230"/>
      <c r="J257" s="230"/>
      <c r="L257" s="148"/>
      <c r="M257" s="150"/>
      <c r="T257" s="151"/>
      <c r="AT257" s="149" t="s">
        <v>255</v>
      </c>
      <c r="AU257" s="149" t="s">
        <v>88</v>
      </c>
      <c r="AV257" s="12" t="s">
        <v>88</v>
      </c>
      <c r="AW257" s="12" t="s">
        <v>34</v>
      </c>
      <c r="AX257" s="12" t="s">
        <v>78</v>
      </c>
      <c r="AY257" s="149" t="s">
        <v>248</v>
      </c>
    </row>
    <row r="258" spans="2:65" s="12" customFormat="1" x14ac:dyDescent="0.2">
      <c r="B258" s="229"/>
      <c r="C258" s="230"/>
      <c r="D258" s="231" t="s">
        <v>255</v>
      </c>
      <c r="E258" s="232" t="s">
        <v>1</v>
      </c>
      <c r="F258" s="233" t="s">
        <v>2430</v>
      </c>
      <c r="G258" s="230"/>
      <c r="H258" s="234">
        <v>1.55</v>
      </c>
      <c r="I258" s="230"/>
      <c r="J258" s="230"/>
      <c r="L258" s="148"/>
      <c r="M258" s="150"/>
      <c r="T258" s="151"/>
      <c r="AT258" s="149" t="s">
        <v>255</v>
      </c>
      <c r="AU258" s="149" t="s">
        <v>88</v>
      </c>
      <c r="AV258" s="12" t="s">
        <v>88</v>
      </c>
      <c r="AW258" s="12" t="s">
        <v>34</v>
      </c>
      <c r="AX258" s="12" t="s">
        <v>78</v>
      </c>
      <c r="AY258" s="149" t="s">
        <v>248</v>
      </c>
    </row>
    <row r="259" spans="2:65" s="13" customFormat="1" x14ac:dyDescent="0.2">
      <c r="B259" s="235"/>
      <c r="C259" s="236"/>
      <c r="D259" s="231" t="s">
        <v>255</v>
      </c>
      <c r="E259" s="237" t="s">
        <v>1</v>
      </c>
      <c r="F259" s="238" t="s">
        <v>275</v>
      </c>
      <c r="G259" s="236"/>
      <c r="H259" s="239">
        <v>6.5880000000000001</v>
      </c>
      <c r="I259" s="236"/>
      <c r="J259" s="236"/>
      <c r="L259" s="152"/>
      <c r="M259" s="154"/>
      <c r="T259" s="155"/>
      <c r="AT259" s="153" t="s">
        <v>255</v>
      </c>
      <c r="AU259" s="153" t="s">
        <v>88</v>
      </c>
      <c r="AV259" s="13" t="s">
        <v>253</v>
      </c>
      <c r="AW259" s="13" t="s">
        <v>34</v>
      </c>
      <c r="AX259" s="13" t="s">
        <v>86</v>
      </c>
      <c r="AY259" s="153" t="s">
        <v>248</v>
      </c>
    </row>
    <row r="260" spans="2:65" s="1" customFormat="1" ht="24.15" customHeight="1" x14ac:dyDescent="0.2">
      <c r="B260" s="184"/>
      <c r="C260" s="222" t="s">
        <v>384</v>
      </c>
      <c r="D260" s="222" t="s">
        <v>250</v>
      </c>
      <c r="E260" s="223" t="s">
        <v>2431</v>
      </c>
      <c r="F260" s="224" t="s">
        <v>2432</v>
      </c>
      <c r="G260" s="225" t="s">
        <v>193</v>
      </c>
      <c r="H260" s="226">
        <v>6.5880000000000001</v>
      </c>
      <c r="I260" s="227">
        <v>0</v>
      </c>
      <c r="J260" s="228">
        <f>ROUND(I260*H260,2)</f>
        <v>0</v>
      </c>
      <c r="K260" s="141"/>
      <c r="L260" s="29"/>
      <c r="M260" s="142" t="s">
        <v>1</v>
      </c>
      <c r="N260" s="143" t="s">
        <v>43</v>
      </c>
      <c r="O260" s="144">
        <v>0.33800000000000002</v>
      </c>
      <c r="P260" s="144">
        <f>O260*H260</f>
        <v>2.2267440000000001</v>
      </c>
      <c r="Q260" s="144">
        <v>0</v>
      </c>
      <c r="R260" s="144">
        <f>Q260*H260</f>
        <v>0</v>
      </c>
      <c r="S260" s="144">
        <v>0</v>
      </c>
      <c r="T260" s="145">
        <f>S260*H260</f>
        <v>0</v>
      </c>
      <c r="AR260" s="146" t="s">
        <v>253</v>
      </c>
      <c r="AT260" s="146" t="s">
        <v>250</v>
      </c>
      <c r="AU260" s="146" t="s">
        <v>88</v>
      </c>
      <c r="AY260" s="17" t="s">
        <v>248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7" t="s">
        <v>86</v>
      </c>
      <c r="BK260" s="147">
        <f>ROUND(I260*H260,2)</f>
        <v>0</v>
      </c>
      <c r="BL260" s="17" t="s">
        <v>253</v>
      </c>
      <c r="BM260" s="146" t="s">
        <v>2433</v>
      </c>
    </row>
    <row r="261" spans="2:65" s="1" customFormat="1" ht="24.15" customHeight="1" x14ac:dyDescent="0.2">
      <c r="B261" s="184"/>
      <c r="C261" s="222" t="s">
        <v>390</v>
      </c>
      <c r="D261" s="222" t="s">
        <v>250</v>
      </c>
      <c r="E261" s="223" t="s">
        <v>2434</v>
      </c>
      <c r="F261" s="224" t="s">
        <v>2435</v>
      </c>
      <c r="G261" s="225" t="s">
        <v>283</v>
      </c>
      <c r="H261" s="226">
        <v>360</v>
      </c>
      <c r="I261" s="227">
        <v>0</v>
      </c>
      <c r="J261" s="228">
        <f>ROUND(I261*H261,2)</f>
        <v>0</v>
      </c>
      <c r="K261" s="141"/>
      <c r="L261" s="29"/>
      <c r="M261" s="142" t="s">
        <v>1</v>
      </c>
      <c r="N261" s="143" t="s">
        <v>43</v>
      </c>
      <c r="O261" s="144">
        <v>1.2170000000000001</v>
      </c>
      <c r="P261" s="144">
        <f>O261*H261</f>
        <v>438.12</v>
      </c>
      <c r="Q261" s="144">
        <v>3.465E-2</v>
      </c>
      <c r="R261" s="144">
        <f>Q261*H261</f>
        <v>12.474</v>
      </c>
      <c r="S261" s="144">
        <v>0</v>
      </c>
      <c r="T261" s="145">
        <f>S261*H261</f>
        <v>0</v>
      </c>
      <c r="AR261" s="146" t="s">
        <v>253</v>
      </c>
      <c r="AT261" s="146" t="s">
        <v>250</v>
      </c>
      <c r="AU261" s="146" t="s">
        <v>88</v>
      </c>
      <c r="AY261" s="17" t="s">
        <v>248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7" t="s">
        <v>86</v>
      </c>
      <c r="BK261" s="147">
        <f>ROUND(I261*H261,2)</f>
        <v>0</v>
      </c>
      <c r="BL261" s="17" t="s">
        <v>253</v>
      </c>
      <c r="BM261" s="146" t="s">
        <v>2436</v>
      </c>
    </row>
    <row r="262" spans="2:65" s="12" customFormat="1" ht="20" x14ac:dyDescent="0.2">
      <c r="B262" s="229"/>
      <c r="C262" s="230"/>
      <c r="D262" s="231" t="s">
        <v>255</v>
      </c>
      <c r="E262" s="232" t="s">
        <v>1</v>
      </c>
      <c r="F262" s="233" t="s">
        <v>2437</v>
      </c>
      <c r="G262" s="230"/>
      <c r="H262" s="234">
        <v>315.5</v>
      </c>
      <c r="I262" s="230"/>
      <c r="J262" s="230"/>
      <c r="L262" s="148"/>
      <c r="M262" s="150"/>
      <c r="T262" s="151"/>
      <c r="AT262" s="149" t="s">
        <v>255</v>
      </c>
      <c r="AU262" s="149" t="s">
        <v>88</v>
      </c>
      <c r="AV262" s="12" t="s">
        <v>88</v>
      </c>
      <c r="AW262" s="12" t="s">
        <v>34</v>
      </c>
      <c r="AX262" s="12" t="s">
        <v>78</v>
      </c>
      <c r="AY262" s="149" t="s">
        <v>248</v>
      </c>
    </row>
    <row r="263" spans="2:65" s="12" customFormat="1" x14ac:dyDescent="0.2">
      <c r="B263" s="229"/>
      <c r="C263" s="230"/>
      <c r="D263" s="231" t="s">
        <v>255</v>
      </c>
      <c r="E263" s="232" t="s">
        <v>1</v>
      </c>
      <c r="F263" s="233" t="s">
        <v>2438</v>
      </c>
      <c r="G263" s="230"/>
      <c r="H263" s="234">
        <v>44.5</v>
      </c>
      <c r="I263" s="230"/>
      <c r="J263" s="230"/>
      <c r="L263" s="148"/>
      <c r="M263" s="150"/>
      <c r="T263" s="151"/>
      <c r="AT263" s="149" t="s">
        <v>255</v>
      </c>
      <c r="AU263" s="149" t="s">
        <v>88</v>
      </c>
      <c r="AV263" s="12" t="s">
        <v>88</v>
      </c>
      <c r="AW263" s="12" t="s">
        <v>34</v>
      </c>
      <c r="AX263" s="12" t="s">
        <v>78</v>
      </c>
      <c r="AY263" s="149" t="s">
        <v>248</v>
      </c>
    </row>
    <row r="264" spans="2:65" s="13" customFormat="1" x14ac:dyDescent="0.2">
      <c r="B264" s="235"/>
      <c r="C264" s="236"/>
      <c r="D264" s="231" t="s">
        <v>255</v>
      </c>
      <c r="E264" s="237" t="s">
        <v>1</v>
      </c>
      <c r="F264" s="238" t="s">
        <v>275</v>
      </c>
      <c r="G264" s="236"/>
      <c r="H264" s="239">
        <v>360</v>
      </c>
      <c r="I264" s="236"/>
      <c r="J264" s="236"/>
      <c r="L264" s="152"/>
      <c r="M264" s="154"/>
      <c r="T264" s="155"/>
      <c r="AT264" s="153" t="s">
        <v>255</v>
      </c>
      <c r="AU264" s="153" t="s">
        <v>88</v>
      </c>
      <c r="AV264" s="13" t="s">
        <v>253</v>
      </c>
      <c r="AW264" s="13" t="s">
        <v>34</v>
      </c>
      <c r="AX264" s="13" t="s">
        <v>86</v>
      </c>
      <c r="AY264" s="153" t="s">
        <v>248</v>
      </c>
    </row>
    <row r="265" spans="2:65" s="1" customFormat="1" ht="16.5" customHeight="1" x14ac:dyDescent="0.2">
      <c r="B265" s="184"/>
      <c r="C265" s="240" t="s">
        <v>395</v>
      </c>
      <c r="D265" s="240" t="s">
        <v>351</v>
      </c>
      <c r="E265" s="241" t="s">
        <v>366</v>
      </c>
      <c r="F265" s="242" t="s">
        <v>2439</v>
      </c>
      <c r="G265" s="243" t="s">
        <v>259</v>
      </c>
      <c r="H265" s="244">
        <v>275</v>
      </c>
      <c r="I265" s="245">
        <v>0</v>
      </c>
      <c r="J265" s="246">
        <f>ROUND(I265*H265,2)</f>
        <v>0</v>
      </c>
      <c r="K265" s="156"/>
      <c r="L265" s="157"/>
      <c r="M265" s="158" t="s">
        <v>1</v>
      </c>
      <c r="N265" s="159" t="s">
        <v>43</v>
      </c>
      <c r="O265" s="144">
        <v>0</v>
      </c>
      <c r="P265" s="144">
        <f>O265*H265</f>
        <v>0</v>
      </c>
      <c r="Q265" s="144">
        <v>0.09</v>
      </c>
      <c r="R265" s="144">
        <f>Q265*H265</f>
        <v>24.75</v>
      </c>
      <c r="S265" s="144">
        <v>0</v>
      </c>
      <c r="T265" s="145">
        <f>S265*H265</f>
        <v>0</v>
      </c>
      <c r="AR265" s="146" t="s">
        <v>286</v>
      </c>
      <c r="AT265" s="146" t="s">
        <v>351</v>
      </c>
      <c r="AU265" s="146" t="s">
        <v>88</v>
      </c>
      <c r="AY265" s="17" t="s">
        <v>248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7" t="s">
        <v>86</v>
      </c>
      <c r="BK265" s="147">
        <f>ROUND(I265*H265,2)</f>
        <v>0</v>
      </c>
      <c r="BL265" s="17" t="s">
        <v>253</v>
      </c>
      <c r="BM265" s="146" t="s">
        <v>2440</v>
      </c>
    </row>
    <row r="266" spans="2:65" s="12" customFormat="1" x14ac:dyDescent="0.2">
      <c r="B266" s="229"/>
      <c r="C266" s="230"/>
      <c r="D266" s="231" t="s">
        <v>255</v>
      </c>
      <c r="E266" s="232" t="s">
        <v>1</v>
      </c>
      <c r="F266" s="233" t="s">
        <v>2441</v>
      </c>
      <c r="G266" s="230"/>
      <c r="H266" s="234">
        <v>275</v>
      </c>
      <c r="I266" s="230"/>
      <c r="J266" s="230"/>
      <c r="L266" s="148"/>
      <c r="M266" s="150"/>
      <c r="T266" s="151"/>
      <c r="AT266" s="149" t="s">
        <v>255</v>
      </c>
      <c r="AU266" s="149" t="s">
        <v>88</v>
      </c>
      <c r="AV266" s="12" t="s">
        <v>88</v>
      </c>
      <c r="AW266" s="12" t="s">
        <v>34</v>
      </c>
      <c r="AX266" s="12" t="s">
        <v>86</v>
      </c>
      <c r="AY266" s="149" t="s">
        <v>248</v>
      </c>
    </row>
    <row r="267" spans="2:65" s="1" customFormat="1" ht="16.5" customHeight="1" x14ac:dyDescent="0.2">
      <c r="B267" s="184"/>
      <c r="C267" s="240" t="s">
        <v>400</v>
      </c>
      <c r="D267" s="240" t="s">
        <v>351</v>
      </c>
      <c r="E267" s="241" t="s">
        <v>371</v>
      </c>
      <c r="F267" s="242" t="s">
        <v>2442</v>
      </c>
      <c r="G267" s="243" t="s">
        <v>259</v>
      </c>
      <c r="H267" s="244">
        <v>32</v>
      </c>
      <c r="I267" s="245">
        <v>0</v>
      </c>
      <c r="J267" s="246">
        <f>ROUND(I267*H267,2)</f>
        <v>0</v>
      </c>
      <c r="K267" s="156"/>
      <c r="L267" s="157"/>
      <c r="M267" s="158" t="s">
        <v>1</v>
      </c>
      <c r="N267" s="159" t="s">
        <v>43</v>
      </c>
      <c r="O267" s="144">
        <v>0</v>
      </c>
      <c r="P267" s="144">
        <f>O267*H267</f>
        <v>0</v>
      </c>
      <c r="Q267" s="144">
        <v>0.1</v>
      </c>
      <c r="R267" s="144">
        <f>Q267*H267</f>
        <v>3.2</v>
      </c>
      <c r="S267" s="144">
        <v>0</v>
      </c>
      <c r="T267" s="145">
        <f>S267*H267</f>
        <v>0</v>
      </c>
      <c r="AR267" s="146" t="s">
        <v>286</v>
      </c>
      <c r="AT267" s="146" t="s">
        <v>351</v>
      </c>
      <c r="AU267" s="146" t="s">
        <v>88</v>
      </c>
      <c r="AY267" s="17" t="s">
        <v>248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7" t="s">
        <v>86</v>
      </c>
      <c r="BK267" s="147">
        <f>ROUND(I267*H267,2)</f>
        <v>0</v>
      </c>
      <c r="BL267" s="17" t="s">
        <v>253</v>
      </c>
      <c r="BM267" s="146" t="s">
        <v>2443</v>
      </c>
    </row>
    <row r="268" spans="2:65" s="12" customFormat="1" x14ac:dyDescent="0.2">
      <c r="B268" s="229"/>
      <c r="C268" s="230"/>
      <c r="D268" s="231" t="s">
        <v>255</v>
      </c>
      <c r="E268" s="232" t="s">
        <v>1</v>
      </c>
      <c r="F268" s="233" t="s">
        <v>2444</v>
      </c>
      <c r="G268" s="230"/>
      <c r="H268" s="234">
        <v>32</v>
      </c>
      <c r="I268" s="230"/>
      <c r="J268" s="230"/>
      <c r="L268" s="148"/>
      <c r="M268" s="150"/>
      <c r="T268" s="151"/>
      <c r="AT268" s="149" t="s">
        <v>255</v>
      </c>
      <c r="AU268" s="149" t="s">
        <v>88</v>
      </c>
      <c r="AV268" s="12" t="s">
        <v>88</v>
      </c>
      <c r="AW268" s="12" t="s">
        <v>34</v>
      </c>
      <c r="AX268" s="12" t="s">
        <v>86</v>
      </c>
      <c r="AY268" s="149" t="s">
        <v>248</v>
      </c>
    </row>
    <row r="269" spans="2:65" s="1" customFormat="1" ht="16.5" customHeight="1" x14ac:dyDescent="0.2">
      <c r="B269" s="184"/>
      <c r="C269" s="240" t="s">
        <v>405</v>
      </c>
      <c r="D269" s="240" t="s">
        <v>351</v>
      </c>
      <c r="E269" s="241" t="s">
        <v>375</v>
      </c>
      <c r="F269" s="242" t="s">
        <v>2445</v>
      </c>
      <c r="G269" s="243" t="s">
        <v>259</v>
      </c>
      <c r="H269" s="244">
        <v>16</v>
      </c>
      <c r="I269" s="245">
        <v>0</v>
      </c>
      <c r="J269" s="246">
        <f>ROUND(I269*H269,2)</f>
        <v>0</v>
      </c>
      <c r="K269" s="156"/>
      <c r="L269" s="157"/>
      <c r="M269" s="158" t="s">
        <v>1</v>
      </c>
      <c r="N269" s="159" t="s">
        <v>43</v>
      </c>
      <c r="O269" s="144">
        <v>0</v>
      </c>
      <c r="P269" s="144">
        <f>O269*H269</f>
        <v>0</v>
      </c>
      <c r="Q269" s="144">
        <v>0.1</v>
      </c>
      <c r="R269" s="144">
        <f>Q269*H269</f>
        <v>1.6</v>
      </c>
      <c r="S269" s="144">
        <v>0</v>
      </c>
      <c r="T269" s="145">
        <f>S269*H269</f>
        <v>0</v>
      </c>
      <c r="AR269" s="146" t="s">
        <v>286</v>
      </c>
      <c r="AT269" s="146" t="s">
        <v>351</v>
      </c>
      <c r="AU269" s="146" t="s">
        <v>88</v>
      </c>
      <c r="AY269" s="17" t="s">
        <v>248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7" t="s">
        <v>86</v>
      </c>
      <c r="BK269" s="147">
        <f>ROUND(I269*H269,2)</f>
        <v>0</v>
      </c>
      <c r="BL269" s="17" t="s">
        <v>253</v>
      </c>
      <c r="BM269" s="146" t="s">
        <v>2446</v>
      </c>
    </row>
    <row r="270" spans="2:65" s="12" customFormat="1" x14ac:dyDescent="0.2">
      <c r="B270" s="229"/>
      <c r="C270" s="230"/>
      <c r="D270" s="231" t="s">
        <v>255</v>
      </c>
      <c r="E270" s="232" t="s">
        <v>1</v>
      </c>
      <c r="F270" s="233" t="s">
        <v>2447</v>
      </c>
      <c r="G270" s="230"/>
      <c r="H270" s="234">
        <v>16</v>
      </c>
      <c r="I270" s="230"/>
      <c r="J270" s="230"/>
      <c r="L270" s="148"/>
      <c r="M270" s="150"/>
      <c r="T270" s="151"/>
      <c r="AT270" s="149" t="s">
        <v>255</v>
      </c>
      <c r="AU270" s="149" t="s">
        <v>88</v>
      </c>
      <c r="AV270" s="12" t="s">
        <v>88</v>
      </c>
      <c r="AW270" s="12" t="s">
        <v>34</v>
      </c>
      <c r="AX270" s="12" t="s">
        <v>86</v>
      </c>
      <c r="AY270" s="149" t="s">
        <v>248</v>
      </c>
    </row>
    <row r="271" spans="2:65" s="1" customFormat="1" ht="16.5" customHeight="1" x14ac:dyDescent="0.2">
      <c r="B271" s="184"/>
      <c r="C271" s="240" t="s">
        <v>409</v>
      </c>
      <c r="D271" s="240" t="s">
        <v>351</v>
      </c>
      <c r="E271" s="241" t="s">
        <v>1514</v>
      </c>
      <c r="F271" s="242" t="s">
        <v>2448</v>
      </c>
      <c r="G271" s="243" t="s">
        <v>259</v>
      </c>
      <c r="H271" s="244">
        <v>7</v>
      </c>
      <c r="I271" s="245">
        <v>0</v>
      </c>
      <c r="J271" s="246">
        <f>ROUND(I271*H271,2)</f>
        <v>0</v>
      </c>
      <c r="K271" s="156"/>
      <c r="L271" s="157"/>
      <c r="M271" s="158" t="s">
        <v>1</v>
      </c>
      <c r="N271" s="159" t="s">
        <v>43</v>
      </c>
      <c r="O271" s="144">
        <v>0</v>
      </c>
      <c r="P271" s="144">
        <f>O271*H271</f>
        <v>0</v>
      </c>
      <c r="Q271" s="144">
        <v>0.1</v>
      </c>
      <c r="R271" s="144">
        <f>Q271*H271</f>
        <v>0.70000000000000007</v>
      </c>
      <c r="S271" s="144">
        <v>0</v>
      </c>
      <c r="T271" s="145">
        <f>S271*H271</f>
        <v>0</v>
      </c>
      <c r="AR271" s="146" t="s">
        <v>286</v>
      </c>
      <c r="AT271" s="146" t="s">
        <v>351</v>
      </c>
      <c r="AU271" s="146" t="s">
        <v>88</v>
      </c>
      <c r="AY271" s="17" t="s">
        <v>248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7" t="s">
        <v>86</v>
      </c>
      <c r="BK271" s="147">
        <f>ROUND(I271*H271,2)</f>
        <v>0</v>
      </c>
      <c r="BL271" s="17" t="s">
        <v>253</v>
      </c>
      <c r="BM271" s="146" t="s">
        <v>2449</v>
      </c>
    </row>
    <row r="272" spans="2:65" s="12" customFormat="1" x14ac:dyDescent="0.2">
      <c r="B272" s="229"/>
      <c r="C272" s="230"/>
      <c r="D272" s="231" t="s">
        <v>255</v>
      </c>
      <c r="E272" s="232" t="s">
        <v>1</v>
      </c>
      <c r="F272" s="233" t="s">
        <v>2450</v>
      </c>
      <c r="G272" s="230"/>
      <c r="H272" s="234">
        <v>7</v>
      </c>
      <c r="I272" s="230"/>
      <c r="J272" s="230"/>
      <c r="L272" s="148"/>
      <c r="M272" s="150"/>
      <c r="T272" s="151"/>
      <c r="AT272" s="149" t="s">
        <v>255</v>
      </c>
      <c r="AU272" s="149" t="s">
        <v>88</v>
      </c>
      <c r="AV272" s="12" t="s">
        <v>88</v>
      </c>
      <c r="AW272" s="12" t="s">
        <v>34</v>
      </c>
      <c r="AX272" s="12" t="s">
        <v>86</v>
      </c>
      <c r="AY272" s="149" t="s">
        <v>248</v>
      </c>
    </row>
    <row r="273" spans="2:65" s="1" customFormat="1" ht="16.5" customHeight="1" x14ac:dyDescent="0.2">
      <c r="B273" s="184"/>
      <c r="C273" s="240" t="s">
        <v>413</v>
      </c>
      <c r="D273" s="240" t="s">
        <v>351</v>
      </c>
      <c r="E273" s="241" t="s">
        <v>380</v>
      </c>
      <c r="F273" s="242" t="s">
        <v>2451</v>
      </c>
      <c r="G273" s="243" t="s">
        <v>259</v>
      </c>
      <c r="H273" s="244">
        <v>3</v>
      </c>
      <c r="I273" s="245">
        <v>0</v>
      </c>
      <c r="J273" s="246">
        <f>ROUND(I273*H273,2)</f>
        <v>0</v>
      </c>
      <c r="K273" s="156"/>
      <c r="L273" s="157"/>
      <c r="M273" s="158" t="s">
        <v>1</v>
      </c>
      <c r="N273" s="159" t="s">
        <v>43</v>
      </c>
      <c r="O273" s="144">
        <v>0</v>
      </c>
      <c r="P273" s="144">
        <f>O273*H273</f>
        <v>0</v>
      </c>
      <c r="Q273" s="144">
        <v>0.1</v>
      </c>
      <c r="R273" s="144">
        <f>Q273*H273</f>
        <v>0.30000000000000004</v>
      </c>
      <c r="S273" s="144">
        <v>0</v>
      </c>
      <c r="T273" s="145">
        <f>S273*H273</f>
        <v>0</v>
      </c>
      <c r="AR273" s="146" t="s">
        <v>286</v>
      </c>
      <c r="AT273" s="146" t="s">
        <v>351</v>
      </c>
      <c r="AU273" s="146" t="s">
        <v>88</v>
      </c>
      <c r="AY273" s="17" t="s">
        <v>248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7" t="s">
        <v>86</v>
      </c>
      <c r="BK273" s="147">
        <f>ROUND(I273*H273,2)</f>
        <v>0</v>
      </c>
      <c r="BL273" s="17" t="s">
        <v>253</v>
      </c>
      <c r="BM273" s="146" t="s">
        <v>2452</v>
      </c>
    </row>
    <row r="274" spans="2:65" s="12" customFormat="1" x14ac:dyDescent="0.2">
      <c r="B274" s="229"/>
      <c r="C274" s="230"/>
      <c r="D274" s="231" t="s">
        <v>255</v>
      </c>
      <c r="E274" s="232" t="s">
        <v>1</v>
      </c>
      <c r="F274" s="233" t="s">
        <v>2453</v>
      </c>
      <c r="G274" s="230"/>
      <c r="H274" s="234">
        <v>3</v>
      </c>
      <c r="I274" s="230"/>
      <c r="J274" s="230"/>
      <c r="L274" s="148"/>
      <c r="M274" s="150"/>
      <c r="T274" s="151"/>
      <c r="AT274" s="149" t="s">
        <v>255</v>
      </c>
      <c r="AU274" s="149" t="s">
        <v>88</v>
      </c>
      <c r="AV274" s="12" t="s">
        <v>88</v>
      </c>
      <c r="AW274" s="12" t="s">
        <v>34</v>
      </c>
      <c r="AX274" s="12" t="s">
        <v>86</v>
      </c>
      <c r="AY274" s="149" t="s">
        <v>248</v>
      </c>
    </row>
    <row r="275" spans="2:65" s="1" customFormat="1" ht="16.5" customHeight="1" x14ac:dyDescent="0.2">
      <c r="B275" s="184"/>
      <c r="C275" s="240" t="s">
        <v>418</v>
      </c>
      <c r="D275" s="240" t="s">
        <v>351</v>
      </c>
      <c r="E275" s="241" t="s">
        <v>1535</v>
      </c>
      <c r="F275" s="242" t="s">
        <v>2454</v>
      </c>
      <c r="G275" s="243" t="s">
        <v>259</v>
      </c>
      <c r="H275" s="244">
        <v>7</v>
      </c>
      <c r="I275" s="245">
        <v>0</v>
      </c>
      <c r="J275" s="246">
        <f>ROUND(I275*H275,2)</f>
        <v>0</v>
      </c>
      <c r="K275" s="156"/>
      <c r="L275" s="157"/>
      <c r="M275" s="158" t="s">
        <v>1</v>
      </c>
      <c r="N275" s="159" t="s">
        <v>43</v>
      </c>
      <c r="O275" s="144">
        <v>0</v>
      </c>
      <c r="P275" s="144">
        <f>O275*H275</f>
        <v>0</v>
      </c>
      <c r="Q275" s="144">
        <v>0.1</v>
      </c>
      <c r="R275" s="144">
        <f>Q275*H275</f>
        <v>0.70000000000000007</v>
      </c>
      <c r="S275" s="144">
        <v>0</v>
      </c>
      <c r="T275" s="145">
        <f>S275*H275</f>
        <v>0</v>
      </c>
      <c r="AR275" s="146" t="s">
        <v>286</v>
      </c>
      <c r="AT275" s="146" t="s">
        <v>351</v>
      </c>
      <c r="AU275" s="146" t="s">
        <v>88</v>
      </c>
      <c r="AY275" s="17" t="s">
        <v>248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7" t="s">
        <v>86</v>
      </c>
      <c r="BK275" s="147">
        <f>ROUND(I275*H275,2)</f>
        <v>0</v>
      </c>
      <c r="BL275" s="17" t="s">
        <v>253</v>
      </c>
      <c r="BM275" s="146" t="s">
        <v>2455</v>
      </c>
    </row>
    <row r="276" spans="2:65" s="12" customFormat="1" x14ac:dyDescent="0.2">
      <c r="B276" s="229"/>
      <c r="C276" s="230"/>
      <c r="D276" s="231" t="s">
        <v>255</v>
      </c>
      <c r="E276" s="232" t="s">
        <v>1</v>
      </c>
      <c r="F276" s="233" t="s">
        <v>2456</v>
      </c>
      <c r="G276" s="230"/>
      <c r="H276" s="234">
        <v>7</v>
      </c>
      <c r="I276" s="230"/>
      <c r="J276" s="230"/>
      <c r="L276" s="148"/>
      <c r="M276" s="150"/>
      <c r="T276" s="151"/>
      <c r="AT276" s="149" t="s">
        <v>255</v>
      </c>
      <c r="AU276" s="149" t="s">
        <v>88</v>
      </c>
      <c r="AV276" s="12" t="s">
        <v>88</v>
      </c>
      <c r="AW276" s="12" t="s">
        <v>34</v>
      </c>
      <c r="AX276" s="12" t="s">
        <v>86</v>
      </c>
      <c r="AY276" s="149" t="s">
        <v>248</v>
      </c>
    </row>
    <row r="277" spans="2:65" s="1" customFormat="1" ht="16.5" customHeight="1" x14ac:dyDescent="0.2">
      <c r="B277" s="184"/>
      <c r="C277" s="240" t="s">
        <v>422</v>
      </c>
      <c r="D277" s="240" t="s">
        <v>351</v>
      </c>
      <c r="E277" s="241" t="s">
        <v>1540</v>
      </c>
      <c r="F277" s="242" t="s">
        <v>2457</v>
      </c>
      <c r="G277" s="243" t="s">
        <v>259</v>
      </c>
      <c r="H277" s="244">
        <v>7</v>
      </c>
      <c r="I277" s="245">
        <v>0</v>
      </c>
      <c r="J277" s="246">
        <f>ROUND(I277*H277,2)</f>
        <v>0</v>
      </c>
      <c r="K277" s="156"/>
      <c r="L277" s="157"/>
      <c r="M277" s="158" t="s">
        <v>1</v>
      </c>
      <c r="N277" s="159" t="s">
        <v>43</v>
      </c>
      <c r="O277" s="144">
        <v>0</v>
      </c>
      <c r="P277" s="144">
        <f>O277*H277</f>
        <v>0</v>
      </c>
      <c r="Q277" s="144">
        <v>0.1</v>
      </c>
      <c r="R277" s="144">
        <f>Q277*H277</f>
        <v>0.70000000000000007</v>
      </c>
      <c r="S277" s="144">
        <v>0</v>
      </c>
      <c r="T277" s="145">
        <f>S277*H277</f>
        <v>0</v>
      </c>
      <c r="AR277" s="146" t="s">
        <v>286</v>
      </c>
      <c r="AT277" s="146" t="s">
        <v>351</v>
      </c>
      <c r="AU277" s="146" t="s">
        <v>88</v>
      </c>
      <c r="AY277" s="17" t="s">
        <v>248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7" t="s">
        <v>86</v>
      </c>
      <c r="BK277" s="147">
        <f>ROUND(I277*H277,2)</f>
        <v>0</v>
      </c>
      <c r="BL277" s="17" t="s">
        <v>253</v>
      </c>
      <c r="BM277" s="146" t="s">
        <v>2458</v>
      </c>
    </row>
    <row r="278" spans="2:65" s="12" customFormat="1" x14ac:dyDescent="0.2">
      <c r="B278" s="229"/>
      <c r="C278" s="230"/>
      <c r="D278" s="231" t="s">
        <v>255</v>
      </c>
      <c r="E278" s="232" t="s">
        <v>1</v>
      </c>
      <c r="F278" s="233" t="s">
        <v>2456</v>
      </c>
      <c r="G278" s="230"/>
      <c r="H278" s="234">
        <v>7</v>
      </c>
      <c r="I278" s="230"/>
      <c r="J278" s="230"/>
      <c r="L278" s="148"/>
      <c r="M278" s="150"/>
      <c r="T278" s="151"/>
      <c r="AT278" s="149" t="s">
        <v>255</v>
      </c>
      <c r="AU278" s="149" t="s">
        <v>88</v>
      </c>
      <c r="AV278" s="12" t="s">
        <v>88</v>
      </c>
      <c r="AW278" s="12" t="s">
        <v>34</v>
      </c>
      <c r="AX278" s="12" t="s">
        <v>86</v>
      </c>
      <c r="AY278" s="149" t="s">
        <v>248</v>
      </c>
    </row>
    <row r="279" spans="2:65" s="1" customFormat="1" ht="16.5" customHeight="1" x14ac:dyDescent="0.2">
      <c r="B279" s="184"/>
      <c r="C279" s="240" t="s">
        <v>427</v>
      </c>
      <c r="D279" s="240" t="s">
        <v>351</v>
      </c>
      <c r="E279" s="241" t="s">
        <v>1544</v>
      </c>
      <c r="F279" s="242" t="s">
        <v>2459</v>
      </c>
      <c r="G279" s="243" t="s">
        <v>259</v>
      </c>
      <c r="H279" s="244">
        <v>3</v>
      </c>
      <c r="I279" s="245">
        <v>0</v>
      </c>
      <c r="J279" s="246">
        <f>ROUND(I279*H279,2)</f>
        <v>0</v>
      </c>
      <c r="K279" s="156"/>
      <c r="L279" s="157"/>
      <c r="M279" s="158" t="s">
        <v>1</v>
      </c>
      <c r="N279" s="159" t="s">
        <v>43</v>
      </c>
      <c r="O279" s="144">
        <v>0</v>
      </c>
      <c r="P279" s="144">
        <f>O279*H279</f>
        <v>0</v>
      </c>
      <c r="Q279" s="144">
        <v>0.1</v>
      </c>
      <c r="R279" s="144">
        <f>Q279*H279</f>
        <v>0.30000000000000004</v>
      </c>
      <c r="S279" s="144">
        <v>0</v>
      </c>
      <c r="T279" s="145">
        <f>S279*H279</f>
        <v>0</v>
      </c>
      <c r="AR279" s="146" t="s">
        <v>286</v>
      </c>
      <c r="AT279" s="146" t="s">
        <v>351</v>
      </c>
      <c r="AU279" s="146" t="s">
        <v>88</v>
      </c>
      <c r="AY279" s="17" t="s">
        <v>248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7" t="s">
        <v>86</v>
      </c>
      <c r="BK279" s="147">
        <f>ROUND(I279*H279,2)</f>
        <v>0</v>
      </c>
      <c r="BL279" s="17" t="s">
        <v>253</v>
      </c>
      <c r="BM279" s="146" t="s">
        <v>2460</v>
      </c>
    </row>
    <row r="280" spans="2:65" s="12" customFormat="1" x14ac:dyDescent="0.2">
      <c r="B280" s="229"/>
      <c r="C280" s="230"/>
      <c r="D280" s="231" t="s">
        <v>255</v>
      </c>
      <c r="E280" s="232" t="s">
        <v>1</v>
      </c>
      <c r="F280" s="233" t="s">
        <v>2461</v>
      </c>
      <c r="G280" s="230"/>
      <c r="H280" s="234">
        <v>3</v>
      </c>
      <c r="I280" s="230"/>
      <c r="J280" s="230"/>
      <c r="L280" s="148"/>
      <c r="M280" s="150"/>
      <c r="T280" s="151"/>
      <c r="AT280" s="149" t="s">
        <v>255</v>
      </c>
      <c r="AU280" s="149" t="s">
        <v>88</v>
      </c>
      <c r="AV280" s="12" t="s">
        <v>88</v>
      </c>
      <c r="AW280" s="12" t="s">
        <v>34</v>
      </c>
      <c r="AX280" s="12" t="s">
        <v>86</v>
      </c>
      <c r="AY280" s="149" t="s">
        <v>248</v>
      </c>
    </row>
    <row r="281" spans="2:65" s="1" customFormat="1" ht="24.15" customHeight="1" x14ac:dyDescent="0.2">
      <c r="B281" s="184"/>
      <c r="C281" s="222" t="s">
        <v>432</v>
      </c>
      <c r="D281" s="222" t="s">
        <v>250</v>
      </c>
      <c r="E281" s="223" t="s">
        <v>2462</v>
      </c>
      <c r="F281" s="224" t="s">
        <v>2463</v>
      </c>
      <c r="G281" s="225" t="s">
        <v>283</v>
      </c>
      <c r="H281" s="226">
        <v>400</v>
      </c>
      <c r="I281" s="227">
        <v>0</v>
      </c>
      <c r="J281" s="228">
        <f>ROUND(I281*H281,2)</f>
        <v>0</v>
      </c>
      <c r="K281" s="141"/>
      <c r="L281" s="29"/>
      <c r="M281" s="142" t="s">
        <v>1</v>
      </c>
      <c r="N281" s="143" t="s">
        <v>43</v>
      </c>
      <c r="O281" s="144">
        <v>0.379</v>
      </c>
      <c r="P281" s="144">
        <f>O281*H281</f>
        <v>151.6</v>
      </c>
      <c r="Q281" s="144">
        <v>0.1016</v>
      </c>
      <c r="R281" s="144">
        <f>Q281*H281</f>
        <v>40.64</v>
      </c>
      <c r="S281" s="144">
        <v>0</v>
      </c>
      <c r="T281" s="145">
        <f>S281*H281</f>
        <v>0</v>
      </c>
      <c r="AR281" s="146" t="s">
        <v>253</v>
      </c>
      <c r="AT281" s="146" t="s">
        <v>250</v>
      </c>
      <c r="AU281" s="146" t="s">
        <v>88</v>
      </c>
      <c r="AY281" s="17" t="s">
        <v>248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7" t="s">
        <v>86</v>
      </c>
      <c r="BK281" s="147">
        <f>ROUND(I281*H281,2)</f>
        <v>0</v>
      </c>
      <c r="BL281" s="17" t="s">
        <v>253</v>
      </c>
      <c r="BM281" s="146" t="s">
        <v>2464</v>
      </c>
    </row>
    <row r="282" spans="2:65" s="1" customFormat="1" ht="24.15" customHeight="1" x14ac:dyDescent="0.2">
      <c r="B282" s="184"/>
      <c r="C282" s="222" t="s">
        <v>437</v>
      </c>
      <c r="D282" s="222" t="s">
        <v>250</v>
      </c>
      <c r="E282" s="223" t="s">
        <v>2465</v>
      </c>
      <c r="F282" s="224" t="s">
        <v>2466</v>
      </c>
      <c r="G282" s="225" t="s">
        <v>343</v>
      </c>
      <c r="H282" s="226">
        <v>0.46600000000000003</v>
      </c>
      <c r="I282" s="227">
        <v>0</v>
      </c>
      <c r="J282" s="228">
        <f>ROUND(I282*H282,2)</f>
        <v>0</v>
      </c>
      <c r="K282" s="141"/>
      <c r="L282" s="29"/>
      <c r="M282" s="142" t="s">
        <v>1</v>
      </c>
      <c r="N282" s="143" t="s">
        <v>43</v>
      </c>
      <c r="O282" s="144">
        <v>15.211</v>
      </c>
      <c r="P282" s="144">
        <f>O282*H282</f>
        <v>7.0883260000000003</v>
      </c>
      <c r="Q282" s="144">
        <v>1.06277</v>
      </c>
      <c r="R282" s="144">
        <f>Q282*H282</f>
        <v>0.49525082000000004</v>
      </c>
      <c r="S282" s="144">
        <v>0</v>
      </c>
      <c r="T282" s="145">
        <f>S282*H282</f>
        <v>0</v>
      </c>
      <c r="AR282" s="146" t="s">
        <v>253</v>
      </c>
      <c r="AT282" s="146" t="s">
        <v>250</v>
      </c>
      <c r="AU282" s="146" t="s">
        <v>88</v>
      </c>
      <c r="AY282" s="17" t="s">
        <v>248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7" t="s">
        <v>86</v>
      </c>
      <c r="BK282" s="147">
        <f>ROUND(I282*H282,2)</f>
        <v>0</v>
      </c>
      <c r="BL282" s="17" t="s">
        <v>253</v>
      </c>
      <c r="BM282" s="146" t="s">
        <v>2467</v>
      </c>
    </row>
    <row r="283" spans="2:65" s="12" customFormat="1" x14ac:dyDescent="0.2">
      <c r="B283" s="229"/>
      <c r="C283" s="230"/>
      <c r="D283" s="231" t="s">
        <v>255</v>
      </c>
      <c r="E283" s="232" t="s">
        <v>1</v>
      </c>
      <c r="F283" s="233" t="s">
        <v>2468</v>
      </c>
      <c r="G283" s="230"/>
      <c r="H283" s="234">
        <v>0.46600000000000003</v>
      </c>
      <c r="I283" s="230"/>
      <c r="J283" s="230"/>
      <c r="L283" s="148"/>
      <c r="M283" s="150"/>
      <c r="T283" s="151"/>
      <c r="AT283" s="149" t="s">
        <v>255</v>
      </c>
      <c r="AU283" s="149" t="s">
        <v>88</v>
      </c>
      <c r="AV283" s="12" t="s">
        <v>88</v>
      </c>
      <c r="AW283" s="12" t="s">
        <v>34</v>
      </c>
      <c r="AX283" s="12" t="s">
        <v>86</v>
      </c>
      <c r="AY283" s="149" t="s">
        <v>248</v>
      </c>
    </row>
    <row r="284" spans="2:65" s="11" customFormat="1" ht="23" customHeight="1" x14ac:dyDescent="0.25">
      <c r="B284" s="215"/>
      <c r="C284" s="216"/>
      <c r="D284" s="217" t="s">
        <v>77</v>
      </c>
      <c r="E284" s="220" t="s">
        <v>270</v>
      </c>
      <c r="F284" s="220" t="s">
        <v>2021</v>
      </c>
      <c r="G284" s="216"/>
      <c r="H284" s="216"/>
      <c r="I284" s="216"/>
      <c r="J284" s="221">
        <f>BK284</f>
        <v>0</v>
      </c>
      <c r="L284" s="123"/>
      <c r="M284" s="127"/>
      <c r="P284" s="128">
        <f>SUM(P285:P288)</f>
        <v>4.0511790000000003</v>
      </c>
      <c r="R284" s="128">
        <f>SUM(R285:R288)</f>
        <v>0</v>
      </c>
      <c r="T284" s="129">
        <f>SUM(T285:T288)</f>
        <v>0</v>
      </c>
      <c r="AR284" s="124" t="s">
        <v>86</v>
      </c>
      <c r="AT284" s="130" t="s">
        <v>77</v>
      </c>
      <c r="AU284" s="130" t="s">
        <v>86</v>
      </c>
      <c r="AY284" s="124" t="s">
        <v>248</v>
      </c>
      <c r="BK284" s="131">
        <f>SUM(BK285:BK288)</f>
        <v>0</v>
      </c>
    </row>
    <row r="285" spans="2:65" s="1" customFormat="1" ht="24.15" customHeight="1" x14ac:dyDescent="0.2">
      <c r="B285" s="184"/>
      <c r="C285" s="222" t="s">
        <v>442</v>
      </c>
      <c r="D285" s="222" t="s">
        <v>250</v>
      </c>
      <c r="E285" s="223" t="s">
        <v>2469</v>
      </c>
      <c r="F285" s="224" t="s">
        <v>2470</v>
      </c>
      <c r="G285" s="225" t="s">
        <v>193</v>
      </c>
      <c r="H285" s="226">
        <v>122.76300000000001</v>
      </c>
      <c r="I285" s="227">
        <v>0</v>
      </c>
      <c r="J285" s="228">
        <f>ROUND(I285*H285,2)</f>
        <v>0</v>
      </c>
      <c r="K285" s="141"/>
      <c r="L285" s="29"/>
      <c r="M285" s="142" t="s">
        <v>1</v>
      </c>
      <c r="N285" s="143" t="s">
        <v>43</v>
      </c>
      <c r="O285" s="144">
        <v>3.3000000000000002E-2</v>
      </c>
      <c r="P285" s="144">
        <f>O285*H285</f>
        <v>4.0511790000000003</v>
      </c>
      <c r="Q285" s="144">
        <v>0</v>
      </c>
      <c r="R285" s="144">
        <f>Q285*H285</f>
        <v>0</v>
      </c>
      <c r="S285" s="144">
        <v>0</v>
      </c>
      <c r="T285" s="145">
        <f>S285*H285</f>
        <v>0</v>
      </c>
      <c r="AR285" s="146" t="s">
        <v>253</v>
      </c>
      <c r="AT285" s="146" t="s">
        <v>250</v>
      </c>
      <c r="AU285" s="146" t="s">
        <v>88</v>
      </c>
      <c r="AY285" s="17" t="s">
        <v>248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7" t="s">
        <v>86</v>
      </c>
      <c r="BK285" s="147">
        <f>ROUND(I285*H285,2)</f>
        <v>0</v>
      </c>
      <c r="BL285" s="17" t="s">
        <v>253</v>
      </c>
      <c r="BM285" s="146" t="s">
        <v>2471</v>
      </c>
    </row>
    <row r="286" spans="2:65" s="12" customFormat="1" ht="30" x14ac:dyDescent="0.2">
      <c r="B286" s="229"/>
      <c r="C286" s="230"/>
      <c r="D286" s="231" t="s">
        <v>255</v>
      </c>
      <c r="E286" s="232" t="s">
        <v>1</v>
      </c>
      <c r="F286" s="233" t="s">
        <v>2472</v>
      </c>
      <c r="G286" s="230"/>
      <c r="H286" s="234">
        <v>111.045</v>
      </c>
      <c r="I286" s="230"/>
      <c r="J286" s="230"/>
      <c r="L286" s="148"/>
      <c r="M286" s="150"/>
      <c r="T286" s="151"/>
      <c r="AT286" s="149" t="s">
        <v>255</v>
      </c>
      <c r="AU286" s="149" t="s">
        <v>88</v>
      </c>
      <c r="AV286" s="12" t="s">
        <v>88</v>
      </c>
      <c r="AW286" s="12" t="s">
        <v>34</v>
      </c>
      <c r="AX286" s="12" t="s">
        <v>78</v>
      </c>
      <c r="AY286" s="149" t="s">
        <v>248</v>
      </c>
    </row>
    <row r="287" spans="2:65" s="12" customFormat="1" x14ac:dyDescent="0.2">
      <c r="B287" s="229"/>
      <c r="C287" s="230"/>
      <c r="D287" s="231" t="s">
        <v>255</v>
      </c>
      <c r="E287" s="232" t="s">
        <v>1</v>
      </c>
      <c r="F287" s="233" t="s">
        <v>2473</v>
      </c>
      <c r="G287" s="230"/>
      <c r="H287" s="234">
        <v>11.718</v>
      </c>
      <c r="I287" s="230"/>
      <c r="J287" s="230"/>
      <c r="L287" s="148"/>
      <c r="M287" s="150"/>
      <c r="T287" s="151"/>
      <c r="AT287" s="149" t="s">
        <v>255</v>
      </c>
      <c r="AU287" s="149" t="s">
        <v>88</v>
      </c>
      <c r="AV287" s="12" t="s">
        <v>88</v>
      </c>
      <c r="AW287" s="12" t="s">
        <v>34</v>
      </c>
      <c r="AX287" s="12" t="s">
        <v>78</v>
      </c>
      <c r="AY287" s="149" t="s">
        <v>248</v>
      </c>
    </row>
    <row r="288" spans="2:65" s="13" customFormat="1" x14ac:dyDescent="0.2">
      <c r="B288" s="235"/>
      <c r="C288" s="236"/>
      <c r="D288" s="231" t="s">
        <v>255</v>
      </c>
      <c r="E288" s="237" t="s">
        <v>1</v>
      </c>
      <c r="F288" s="238" t="s">
        <v>275</v>
      </c>
      <c r="G288" s="236"/>
      <c r="H288" s="239">
        <v>122.76300000000001</v>
      </c>
      <c r="I288" s="236"/>
      <c r="J288" s="236"/>
      <c r="L288" s="152"/>
      <c r="M288" s="154"/>
      <c r="T288" s="155"/>
      <c r="AT288" s="153" t="s">
        <v>255</v>
      </c>
      <c r="AU288" s="153" t="s">
        <v>88</v>
      </c>
      <c r="AV288" s="13" t="s">
        <v>253</v>
      </c>
      <c r="AW288" s="13" t="s">
        <v>34</v>
      </c>
      <c r="AX288" s="13" t="s">
        <v>86</v>
      </c>
      <c r="AY288" s="153" t="s">
        <v>248</v>
      </c>
    </row>
    <row r="289" spans="2:65" s="11" customFormat="1" ht="23" customHeight="1" x14ac:dyDescent="0.25">
      <c r="B289" s="215"/>
      <c r="C289" s="216"/>
      <c r="D289" s="217" t="s">
        <v>77</v>
      </c>
      <c r="E289" s="220" t="s">
        <v>291</v>
      </c>
      <c r="F289" s="220" t="s">
        <v>364</v>
      </c>
      <c r="G289" s="216"/>
      <c r="H289" s="216"/>
      <c r="I289" s="216"/>
      <c r="J289" s="221">
        <f>BK289</f>
        <v>0</v>
      </c>
      <c r="L289" s="123"/>
      <c r="M289" s="127"/>
      <c r="P289" s="128">
        <f>SUM(P290:P309)</f>
        <v>114.01680000000002</v>
      </c>
      <c r="R289" s="128">
        <f>SUM(R290:R309)</f>
        <v>0.68712035999999999</v>
      </c>
      <c r="T289" s="129">
        <f>SUM(T290:T309)</f>
        <v>0</v>
      </c>
      <c r="AR289" s="124" t="s">
        <v>86</v>
      </c>
      <c r="AT289" s="130" t="s">
        <v>77</v>
      </c>
      <c r="AU289" s="130" t="s">
        <v>86</v>
      </c>
      <c r="AY289" s="124" t="s">
        <v>248</v>
      </c>
      <c r="BK289" s="131">
        <f>SUM(BK290:BK309)</f>
        <v>0</v>
      </c>
    </row>
    <row r="290" spans="2:65" s="1" customFormat="1" ht="24.15" customHeight="1" x14ac:dyDescent="0.2">
      <c r="B290" s="184"/>
      <c r="C290" s="222" t="s">
        <v>449</v>
      </c>
      <c r="D290" s="222" t="s">
        <v>250</v>
      </c>
      <c r="E290" s="223" t="s">
        <v>1078</v>
      </c>
      <c r="F290" s="224" t="s">
        <v>1079</v>
      </c>
      <c r="G290" s="225" t="s">
        <v>193</v>
      </c>
      <c r="H290" s="226">
        <v>900</v>
      </c>
      <c r="I290" s="227">
        <v>0</v>
      </c>
      <c r="J290" s="228">
        <f>ROUND(I290*H290,2)</f>
        <v>0</v>
      </c>
      <c r="K290" s="141"/>
      <c r="L290" s="29"/>
      <c r="M290" s="142" t="s">
        <v>1</v>
      </c>
      <c r="N290" s="143" t="s">
        <v>43</v>
      </c>
      <c r="O290" s="144">
        <v>0.08</v>
      </c>
      <c r="P290" s="144">
        <f>O290*H290</f>
        <v>72</v>
      </c>
      <c r="Q290" s="144">
        <v>4.6999999999999999E-4</v>
      </c>
      <c r="R290" s="144">
        <f>Q290*H290</f>
        <v>0.42299999999999999</v>
      </c>
      <c r="S290" s="144">
        <v>0</v>
      </c>
      <c r="T290" s="145">
        <f>S290*H290</f>
        <v>0</v>
      </c>
      <c r="AR290" s="146" t="s">
        <v>253</v>
      </c>
      <c r="AT290" s="146" t="s">
        <v>250</v>
      </c>
      <c r="AU290" s="146" t="s">
        <v>88</v>
      </c>
      <c r="AY290" s="17" t="s">
        <v>248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7" t="s">
        <v>86</v>
      </c>
      <c r="BK290" s="147">
        <f>ROUND(I290*H290,2)</f>
        <v>0</v>
      </c>
      <c r="BL290" s="17" t="s">
        <v>253</v>
      </c>
      <c r="BM290" s="146" t="s">
        <v>2474</v>
      </c>
    </row>
    <row r="291" spans="2:65" s="1" customFormat="1" ht="24.15" customHeight="1" x14ac:dyDescent="0.2">
      <c r="B291" s="184"/>
      <c r="C291" s="222" t="s">
        <v>453</v>
      </c>
      <c r="D291" s="222" t="s">
        <v>250</v>
      </c>
      <c r="E291" s="223" t="s">
        <v>2475</v>
      </c>
      <c r="F291" s="224" t="s">
        <v>2476</v>
      </c>
      <c r="G291" s="225" t="s">
        <v>259</v>
      </c>
      <c r="H291" s="226">
        <v>56</v>
      </c>
      <c r="I291" s="227">
        <v>0</v>
      </c>
      <c r="J291" s="228">
        <f>ROUND(I291*H291,2)</f>
        <v>0</v>
      </c>
      <c r="K291" s="141"/>
      <c r="L291" s="29"/>
      <c r="M291" s="142" t="s">
        <v>1</v>
      </c>
      <c r="N291" s="143" t="s">
        <v>43</v>
      </c>
      <c r="O291" s="144">
        <v>0.67</v>
      </c>
      <c r="P291" s="144">
        <f>O291*H291</f>
        <v>37.520000000000003</v>
      </c>
      <c r="Q291" s="144">
        <v>0</v>
      </c>
      <c r="R291" s="144">
        <f>Q291*H291</f>
        <v>0</v>
      </c>
      <c r="S291" s="144">
        <v>0</v>
      </c>
      <c r="T291" s="145">
        <f>S291*H291</f>
        <v>0</v>
      </c>
      <c r="AR291" s="146" t="s">
        <v>253</v>
      </c>
      <c r="AT291" s="146" t="s">
        <v>250</v>
      </c>
      <c r="AU291" s="146" t="s">
        <v>88</v>
      </c>
      <c r="AY291" s="17" t="s">
        <v>248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7" t="s">
        <v>86</v>
      </c>
      <c r="BK291" s="147">
        <f>ROUND(I291*H291,2)</f>
        <v>0</v>
      </c>
      <c r="BL291" s="17" t="s">
        <v>253</v>
      </c>
      <c r="BM291" s="146" t="s">
        <v>2477</v>
      </c>
    </row>
    <row r="292" spans="2:65" s="12" customFormat="1" x14ac:dyDescent="0.2">
      <c r="B292" s="229"/>
      <c r="C292" s="230"/>
      <c r="D292" s="231" t="s">
        <v>255</v>
      </c>
      <c r="E292" s="232" t="s">
        <v>1</v>
      </c>
      <c r="F292" s="233" t="s">
        <v>2478</v>
      </c>
      <c r="G292" s="230"/>
      <c r="H292" s="234">
        <v>8</v>
      </c>
      <c r="I292" s="230"/>
      <c r="J292" s="230"/>
      <c r="L292" s="148"/>
      <c r="M292" s="150"/>
      <c r="T292" s="151"/>
      <c r="AT292" s="149" t="s">
        <v>255</v>
      </c>
      <c r="AU292" s="149" t="s">
        <v>88</v>
      </c>
      <c r="AV292" s="12" t="s">
        <v>88</v>
      </c>
      <c r="AW292" s="12" t="s">
        <v>34</v>
      </c>
      <c r="AX292" s="12" t="s">
        <v>78</v>
      </c>
      <c r="AY292" s="149" t="s">
        <v>248</v>
      </c>
    </row>
    <row r="293" spans="2:65" s="12" customFormat="1" x14ac:dyDescent="0.2">
      <c r="B293" s="229"/>
      <c r="C293" s="230"/>
      <c r="D293" s="231" t="s">
        <v>255</v>
      </c>
      <c r="E293" s="232" t="s">
        <v>1</v>
      </c>
      <c r="F293" s="233" t="s">
        <v>2479</v>
      </c>
      <c r="G293" s="230"/>
      <c r="H293" s="234">
        <v>16</v>
      </c>
      <c r="I293" s="230"/>
      <c r="J293" s="230"/>
      <c r="L293" s="148"/>
      <c r="M293" s="150"/>
      <c r="T293" s="151"/>
      <c r="AT293" s="149" t="s">
        <v>255</v>
      </c>
      <c r="AU293" s="149" t="s">
        <v>88</v>
      </c>
      <c r="AV293" s="12" t="s">
        <v>88</v>
      </c>
      <c r="AW293" s="12" t="s">
        <v>34</v>
      </c>
      <c r="AX293" s="12" t="s">
        <v>78</v>
      </c>
      <c r="AY293" s="149" t="s">
        <v>248</v>
      </c>
    </row>
    <row r="294" spans="2:65" s="12" customFormat="1" x14ac:dyDescent="0.2">
      <c r="B294" s="229"/>
      <c r="C294" s="230"/>
      <c r="D294" s="231" t="s">
        <v>255</v>
      </c>
      <c r="E294" s="232" t="s">
        <v>1</v>
      </c>
      <c r="F294" s="233" t="s">
        <v>2480</v>
      </c>
      <c r="G294" s="230"/>
      <c r="H294" s="234">
        <v>8</v>
      </c>
      <c r="I294" s="230"/>
      <c r="J294" s="230"/>
      <c r="L294" s="148"/>
      <c r="M294" s="150"/>
      <c r="T294" s="151"/>
      <c r="AT294" s="149" t="s">
        <v>255</v>
      </c>
      <c r="AU294" s="149" t="s">
        <v>88</v>
      </c>
      <c r="AV294" s="12" t="s">
        <v>88</v>
      </c>
      <c r="AW294" s="12" t="s">
        <v>34</v>
      </c>
      <c r="AX294" s="12" t="s">
        <v>78</v>
      </c>
      <c r="AY294" s="149" t="s">
        <v>248</v>
      </c>
    </row>
    <row r="295" spans="2:65" s="12" customFormat="1" x14ac:dyDescent="0.2">
      <c r="B295" s="229"/>
      <c r="C295" s="230"/>
      <c r="D295" s="231" t="s">
        <v>255</v>
      </c>
      <c r="E295" s="232" t="s">
        <v>1</v>
      </c>
      <c r="F295" s="233" t="s">
        <v>2481</v>
      </c>
      <c r="G295" s="230"/>
      <c r="H295" s="234">
        <v>12</v>
      </c>
      <c r="I295" s="230"/>
      <c r="J295" s="230"/>
      <c r="L295" s="148"/>
      <c r="M295" s="150"/>
      <c r="T295" s="151"/>
      <c r="AT295" s="149" t="s">
        <v>255</v>
      </c>
      <c r="AU295" s="149" t="s">
        <v>88</v>
      </c>
      <c r="AV295" s="12" t="s">
        <v>88</v>
      </c>
      <c r="AW295" s="12" t="s">
        <v>34</v>
      </c>
      <c r="AX295" s="12" t="s">
        <v>78</v>
      </c>
      <c r="AY295" s="149" t="s">
        <v>248</v>
      </c>
    </row>
    <row r="296" spans="2:65" s="12" customFormat="1" x14ac:dyDescent="0.2">
      <c r="B296" s="229"/>
      <c r="C296" s="230"/>
      <c r="D296" s="231" t="s">
        <v>255</v>
      </c>
      <c r="E296" s="232" t="s">
        <v>1</v>
      </c>
      <c r="F296" s="233" t="s">
        <v>2482</v>
      </c>
      <c r="G296" s="230"/>
      <c r="H296" s="234">
        <v>4</v>
      </c>
      <c r="I296" s="230"/>
      <c r="J296" s="230"/>
      <c r="L296" s="148"/>
      <c r="M296" s="150"/>
      <c r="T296" s="151"/>
      <c r="AT296" s="149" t="s">
        <v>255</v>
      </c>
      <c r="AU296" s="149" t="s">
        <v>88</v>
      </c>
      <c r="AV296" s="12" t="s">
        <v>88</v>
      </c>
      <c r="AW296" s="12" t="s">
        <v>34</v>
      </c>
      <c r="AX296" s="12" t="s">
        <v>78</v>
      </c>
      <c r="AY296" s="149" t="s">
        <v>248</v>
      </c>
    </row>
    <row r="297" spans="2:65" s="12" customFormat="1" x14ac:dyDescent="0.2">
      <c r="B297" s="229"/>
      <c r="C297" s="230"/>
      <c r="D297" s="231" t="s">
        <v>255</v>
      </c>
      <c r="E297" s="232" t="s">
        <v>1</v>
      </c>
      <c r="F297" s="233" t="s">
        <v>2483</v>
      </c>
      <c r="G297" s="230"/>
      <c r="H297" s="234">
        <v>4</v>
      </c>
      <c r="I297" s="230"/>
      <c r="J297" s="230"/>
      <c r="L297" s="148"/>
      <c r="M297" s="150"/>
      <c r="T297" s="151"/>
      <c r="AT297" s="149" t="s">
        <v>255</v>
      </c>
      <c r="AU297" s="149" t="s">
        <v>88</v>
      </c>
      <c r="AV297" s="12" t="s">
        <v>88</v>
      </c>
      <c r="AW297" s="12" t="s">
        <v>34</v>
      </c>
      <c r="AX297" s="12" t="s">
        <v>78</v>
      </c>
      <c r="AY297" s="149" t="s">
        <v>248</v>
      </c>
    </row>
    <row r="298" spans="2:65" s="12" customFormat="1" x14ac:dyDescent="0.2">
      <c r="B298" s="229"/>
      <c r="C298" s="230"/>
      <c r="D298" s="231" t="s">
        <v>255</v>
      </c>
      <c r="E298" s="232" t="s">
        <v>1</v>
      </c>
      <c r="F298" s="233" t="s">
        <v>2484</v>
      </c>
      <c r="G298" s="230"/>
      <c r="H298" s="234">
        <v>4</v>
      </c>
      <c r="I298" s="230"/>
      <c r="J298" s="230"/>
      <c r="L298" s="148"/>
      <c r="M298" s="150"/>
      <c r="T298" s="151"/>
      <c r="AT298" s="149" t="s">
        <v>255</v>
      </c>
      <c r="AU298" s="149" t="s">
        <v>88</v>
      </c>
      <c r="AV298" s="12" t="s">
        <v>88</v>
      </c>
      <c r="AW298" s="12" t="s">
        <v>34</v>
      </c>
      <c r="AX298" s="12" t="s">
        <v>78</v>
      </c>
      <c r="AY298" s="149" t="s">
        <v>248</v>
      </c>
    </row>
    <row r="299" spans="2:65" s="13" customFormat="1" x14ac:dyDescent="0.2">
      <c r="B299" s="235"/>
      <c r="C299" s="236"/>
      <c r="D299" s="231" t="s">
        <v>255</v>
      </c>
      <c r="E299" s="237" t="s">
        <v>1</v>
      </c>
      <c r="F299" s="238" t="s">
        <v>275</v>
      </c>
      <c r="G299" s="236"/>
      <c r="H299" s="239">
        <v>56</v>
      </c>
      <c r="I299" s="236"/>
      <c r="J299" s="236"/>
      <c r="L299" s="152"/>
      <c r="M299" s="154"/>
      <c r="T299" s="155"/>
      <c r="AT299" s="153" t="s">
        <v>255</v>
      </c>
      <c r="AU299" s="153" t="s">
        <v>88</v>
      </c>
      <c r="AV299" s="13" t="s">
        <v>253</v>
      </c>
      <c r="AW299" s="13" t="s">
        <v>34</v>
      </c>
      <c r="AX299" s="13" t="s">
        <v>86</v>
      </c>
      <c r="AY299" s="153" t="s">
        <v>248</v>
      </c>
    </row>
    <row r="300" spans="2:65" s="1" customFormat="1" ht="24.15" customHeight="1" x14ac:dyDescent="0.2">
      <c r="B300" s="184"/>
      <c r="C300" s="240" t="s">
        <v>458</v>
      </c>
      <c r="D300" s="240" t="s">
        <v>351</v>
      </c>
      <c r="E300" s="241" t="s">
        <v>2485</v>
      </c>
      <c r="F300" s="242" t="s">
        <v>2486</v>
      </c>
      <c r="G300" s="243" t="s">
        <v>259</v>
      </c>
      <c r="H300" s="244">
        <v>56</v>
      </c>
      <c r="I300" s="245">
        <v>0</v>
      </c>
      <c r="J300" s="246">
        <f>ROUND(I300*H300,2)</f>
        <v>0</v>
      </c>
      <c r="K300" s="156"/>
      <c r="L300" s="157"/>
      <c r="M300" s="158" t="s">
        <v>1</v>
      </c>
      <c r="N300" s="159" t="s">
        <v>43</v>
      </c>
      <c r="O300" s="144">
        <v>0</v>
      </c>
      <c r="P300" s="144">
        <f>O300*H300</f>
        <v>0</v>
      </c>
      <c r="Q300" s="144">
        <v>4.5999999999999999E-3</v>
      </c>
      <c r="R300" s="144">
        <f>Q300*H300</f>
        <v>0.2576</v>
      </c>
      <c r="S300" s="144">
        <v>0</v>
      </c>
      <c r="T300" s="145">
        <f>S300*H300</f>
        <v>0</v>
      </c>
      <c r="AR300" s="146" t="s">
        <v>286</v>
      </c>
      <c r="AT300" s="146" t="s">
        <v>351</v>
      </c>
      <c r="AU300" s="146" t="s">
        <v>88</v>
      </c>
      <c r="AY300" s="17" t="s">
        <v>248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7" t="s">
        <v>86</v>
      </c>
      <c r="BK300" s="147">
        <f>ROUND(I300*H300,2)</f>
        <v>0</v>
      </c>
      <c r="BL300" s="17" t="s">
        <v>253</v>
      </c>
      <c r="BM300" s="146" t="s">
        <v>2487</v>
      </c>
    </row>
    <row r="301" spans="2:65" s="1" customFormat="1" ht="33" customHeight="1" x14ac:dyDescent="0.2">
      <c r="B301" s="184"/>
      <c r="C301" s="222" t="s">
        <v>462</v>
      </c>
      <c r="D301" s="222" t="s">
        <v>250</v>
      </c>
      <c r="E301" s="223" t="s">
        <v>2488</v>
      </c>
      <c r="F301" s="224" t="s">
        <v>2489</v>
      </c>
      <c r="G301" s="225" t="s">
        <v>193</v>
      </c>
      <c r="H301" s="226">
        <v>22.484000000000002</v>
      </c>
      <c r="I301" s="227">
        <v>0</v>
      </c>
      <c r="J301" s="228">
        <f>ROUND(I301*H301,2)</f>
        <v>0</v>
      </c>
      <c r="K301" s="141"/>
      <c r="L301" s="29"/>
      <c r="M301" s="142" t="s">
        <v>1</v>
      </c>
      <c r="N301" s="143" t="s">
        <v>43</v>
      </c>
      <c r="O301" s="144">
        <v>0.2</v>
      </c>
      <c r="P301" s="144">
        <f>O301*H301</f>
        <v>4.4968000000000004</v>
      </c>
      <c r="Q301" s="144">
        <v>2.9E-4</v>
      </c>
      <c r="R301" s="144">
        <f>Q301*H301</f>
        <v>6.5203600000000002E-3</v>
      </c>
      <c r="S301" s="144">
        <v>0</v>
      </c>
      <c r="T301" s="145">
        <f>S301*H301</f>
        <v>0</v>
      </c>
      <c r="AR301" s="146" t="s">
        <v>253</v>
      </c>
      <c r="AT301" s="146" t="s">
        <v>250</v>
      </c>
      <c r="AU301" s="146" t="s">
        <v>88</v>
      </c>
      <c r="AY301" s="17" t="s">
        <v>248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7" t="s">
        <v>86</v>
      </c>
      <c r="BK301" s="147">
        <f>ROUND(I301*H301,2)</f>
        <v>0</v>
      </c>
      <c r="BL301" s="17" t="s">
        <v>253</v>
      </c>
      <c r="BM301" s="146" t="s">
        <v>2490</v>
      </c>
    </row>
    <row r="302" spans="2:65" s="12" customFormat="1" x14ac:dyDescent="0.2">
      <c r="B302" s="229"/>
      <c r="C302" s="230"/>
      <c r="D302" s="231" t="s">
        <v>255</v>
      </c>
      <c r="E302" s="232" t="s">
        <v>1</v>
      </c>
      <c r="F302" s="233" t="s">
        <v>2491</v>
      </c>
      <c r="G302" s="230"/>
      <c r="H302" s="234">
        <v>3.4</v>
      </c>
      <c r="I302" s="230"/>
      <c r="J302" s="230"/>
      <c r="L302" s="148"/>
      <c r="M302" s="150"/>
      <c r="T302" s="151"/>
      <c r="AT302" s="149" t="s">
        <v>255</v>
      </c>
      <c r="AU302" s="149" t="s">
        <v>88</v>
      </c>
      <c r="AV302" s="12" t="s">
        <v>88</v>
      </c>
      <c r="AW302" s="12" t="s">
        <v>34</v>
      </c>
      <c r="AX302" s="12" t="s">
        <v>78</v>
      </c>
      <c r="AY302" s="149" t="s">
        <v>248</v>
      </c>
    </row>
    <row r="303" spans="2:65" s="12" customFormat="1" x14ac:dyDescent="0.2">
      <c r="B303" s="229"/>
      <c r="C303" s="230"/>
      <c r="D303" s="231" t="s">
        <v>255</v>
      </c>
      <c r="E303" s="232" t="s">
        <v>1</v>
      </c>
      <c r="F303" s="233" t="s">
        <v>2492</v>
      </c>
      <c r="G303" s="230"/>
      <c r="H303" s="234">
        <v>9.68</v>
      </c>
      <c r="I303" s="230"/>
      <c r="J303" s="230"/>
      <c r="L303" s="148"/>
      <c r="M303" s="150"/>
      <c r="T303" s="151"/>
      <c r="AT303" s="149" t="s">
        <v>255</v>
      </c>
      <c r="AU303" s="149" t="s">
        <v>88</v>
      </c>
      <c r="AV303" s="12" t="s">
        <v>88</v>
      </c>
      <c r="AW303" s="12" t="s">
        <v>34</v>
      </c>
      <c r="AX303" s="12" t="s">
        <v>78</v>
      </c>
      <c r="AY303" s="149" t="s">
        <v>248</v>
      </c>
    </row>
    <row r="304" spans="2:65" s="12" customFormat="1" x14ac:dyDescent="0.2">
      <c r="B304" s="229"/>
      <c r="C304" s="230"/>
      <c r="D304" s="231" t="s">
        <v>255</v>
      </c>
      <c r="E304" s="232" t="s">
        <v>1</v>
      </c>
      <c r="F304" s="233" t="s">
        <v>2493</v>
      </c>
      <c r="G304" s="230"/>
      <c r="H304" s="234">
        <v>0.92400000000000004</v>
      </c>
      <c r="I304" s="230"/>
      <c r="J304" s="230"/>
      <c r="L304" s="148"/>
      <c r="M304" s="150"/>
      <c r="T304" s="151"/>
      <c r="AT304" s="149" t="s">
        <v>255</v>
      </c>
      <c r="AU304" s="149" t="s">
        <v>88</v>
      </c>
      <c r="AV304" s="12" t="s">
        <v>88</v>
      </c>
      <c r="AW304" s="12" t="s">
        <v>34</v>
      </c>
      <c r="AX304" s="12" t="s">
        <v>78</v>
      </c>
      <c r="AY304" s="149" t="s">
        <v>248</v>
      </c>
    </row>
    <row r="305" spans="2:65" s="12" customFormat="1" x14ac:dyDescent="0.2">
      <c r="B305" s="229"/>
      <c r="C305" s="230"/>
      <c r="D305" s="231" t="s">
        <v>255</v>
      </c>
      <c r="E305" s="232" t="s">
        <v>1</v>
      </c>
      <c r="F305" s="233" t="s">
        <v>2494</v>
      </c>
      <c r="G305" s="230"/>
      <c r="H305" s="234">
        <v>4.8600000000000003</v>
      </c>
      <c r="I305" s="230"/>
      <c r="J305" s="230"/>
      <c r="L305" s="148"/>
      <c r="M305" s="150"/>
      <c r="T305" s="151"/>
      <c r="AT305" s="149" t="s">
        <v>255</v>
      </c>
      <c r="AU305" s="149" t="s">
        <v>88</v>
      </c>
      <c r="AV305" s="12" t="s">
        <v>88</v>
      </c>
      <c r="AW305" s="12" t="s">
        <v>34</v>
      </c>
      <c r="AX305" s="12" t="s">
        <v>78</v>
      </c>
      <c r="AY305" s="149" t="s">
        <v>248</v>
      </c>
    </row>
    <row r="306" spans="2:65" s="12" customFormat="1" x14ac:dyDescent="0.2">
      <c r="B306" s="229"/>
      <c r="C306" s="230"/>
      <c r="D306" s="231" t="s">
        <v>255</v>
      </c>
      <c r="E306" s="232" t="s">
        <v>1</v>
      </c>
      <c r="F306" s="233" t="s">
        <v>2495</v>
      </c>
      <c r="G306" s="230"/>
      <c r="H306" s="234">
        <v>1.7</v>
      </c>
      <c r="I306" s="230"/>
      <c r="J306" s="230"/>
      <c r="L306" s="148"/>
      <c r="M306" s="150"/>
      <c r="T306" s="151"/>
      <c r="AT306" s="149" t="s">
        <v>255</v>
      </c>
      <c r="AU306" s="149" t="s">
        <v>88</v>
      </c>
      <c r="AV306" s="12" t="s">
        <v>88</v>
      </c>
      <c r="AW306" s="12" t="s">
        <v>34</v>
      </c>
      <c r="AX306" s="12" t="s">
        <v>78</v>
      </c>
      <c r="AY306" s="149" t="s">
        <v>248</v>
      </c>
    </row>
    <row r="307" spans="2:65" s="12" customFormat="1" x14ac:dyDescent="0.2">
      <c r="B307" s="229"/>
      <c r="C307" s="230"/>
      <c r="D307" s="231" t="s">
        <v>255</v>
      </c>
      <c r="E307" s="232" t="s">
        <v>1</v>
      </c>
      <c r="F307" s="233" t="s">
        <v>2496</v>
      </c>
      <c r="G307" s="230"/>
      <c r="H307" s="234">
        <v>0.94</v>
      </c>
      <c r="I307" s="230"/>
      <c r="J307" s="230"/>
      <c r="L307" s="148"/>
      <c r="M307" s="150"/>
      <c r="T307" s="151"/>
      <c r="AT307" s="149" t="s">
        <v>255</v>
      </c>
      <c r="AU307" s="149" t="s">
        <v>88</v>
      </c>
      <c r="AV307" s="12" t="s">
        <v>88</v>
      </c>
      <c r="AW307" s="12" t="s">
        <v>34</v>
      </c>
      <c r="AX307" s="12" t="s">
        <v>78</v>
      </c>
      <c r="AY307" s="149" t="s">
        <v>248</v>
      </c>
    </row>
    <row r="308" spans="2:65" s="12" customFormat="1" x14ac:dyDescent="0.2">
      <c r="B308" s="229"/>
      <c r="C308" s="230"/>
      <c r="D308" s="231" t="s">
        <v>255</v>
      </c>
      <c r="E308" s="232" t="s">
        <v>1</v>
      </c>
      <c r="F308" s="233" t="s">
        <v>2497</v>
      </c>
      <c r="G308" s="230"/>
      <c r="H308" s="234">
        <v>0.98</v>
      </c>
      <c r="I308" s="230"/>
      <c r="J308" s="230"/>
      <c r="L308" s="148"/>
      <c r="M308" s="150"/>
      <c r="T308" s="151"/>
      <c r="AT308" s="149" t="s">
        <v>255</v>
      </c>
      <c r="AU308" s="149" t="s">
        <v>88</v>
      </c>
      <c r="AV308" s="12" t="s">
        <v>88</v>
      </c>
      <c r="AW308" s="12" t="s">
        <v>34</v>
      </c>
      <c r="AX308" s="12" t="s">
        <v>78</v>
      </c>
      <c r="AY308" s="149" t="s">
        <v>248</v>
      </c>
    </row>
    <row r="309" spans="2:65" s="13" customFormat="1" x14ac:dyDescent="0.2">
      <c r="B309" s="235"/>
      <c r="C309" s="236"/>
      <c r="D309" s="231" t="s">
        <v>255</v>
      </c>
      <c r="E309" s="237" t="s">
        <v>1</v>
      </c>
      <c r="F309" s="238" t="s">
        <v>275</v>
      </c>
      <c r="G309" s="236"/>
      <c r="H309" s="239">
        <v>22.484000000000002</v>
      </c>
      <c r="I309" s="236"/>
      <c r="J309" s="236"/>
      <c r="L309" s="152"/>
      <c r="M309" s="154"/>
      <c r="T309" s="155"/>
      <c r="AT309" s="153" t="s">
        <v>255</v>
      </c>
      <c r="AU309" s="153" t="s">
        <v>88</v>
      </c>
      <c r="AV309" s="13" t="s">
        <v>253</v>
      </c>
      <c r="AW309" s="13" t="s">
        <v>34</v>
      </c>
      <c r="AX309" s="13" t="s">
        <v>86</v>
      </c>
      <c r="AY309" s="153" t="s">
        <v>248</v>
      </c>
    </row>
    <row r="310" spans="2:65" s="11" customFormat="1" ht="26" customHeight="1" x14ac:dyDescent="0.35">
      <c r="B310" s="215"/>
      <c r="C310" s="216"/>
      <c r="D310" s="217" t="s">
        <v>77</v>
      </c>
      <c r="E310" s="218" t="s">
        <v>466</v>
      </c>
      <c r="F310" s="218" t="s">
        <v>467</v>
      </c>
      <c r="G310" s="216"/>
      <c r="H310" s="216"/>
      <c r="I310" s="216"/>
      <c r="J310" s="219">
        <f>BK310</f>
        <v>0</v>
      </c>
      <c r="L310" s="123"/>
      <c r="M310" s="127"/>
      <c r="P310" s="128">
        <f>P311+P323+P333+P349</f>
        <v>673.17426599999999</v>
      </c>
      <c r="R310" s="128">
        <f>R311+R323+R333+R349</f>
        <v>12.368138499999999</v>
      </c>
      <c r="T310" s="129">
        <f>T311+T323+T333+T349</f>
        <v>0</v>
      </c>
      <c r="AR310" s="124" t="s">
        <v>88</v>
      </c>
      <c r="AT310" s="130" t="s">
        <v>77</v>
      </c>
      <c r="AU310" s="130" t="s">
        <v>78</v>
      </c>
      <c r="AY310" s="124" t="s">
        <v>248</v>
      </c>
      <c r="BK310" s="131">
        <f>BK311+BK323+BK333+BK349</f>
        <v>0</v>
      </c>
    </row>
    <row r="311" spans="2:65" s="11" customFormat="1" ht="23" customHeight="1" x14ac:dyDescent="0.25">
      <c r="B311" s="215"/>
      <c r="C311" s="216"/>
      <c r="D311" s="217" t="s">
        <v>77</v>
      </c>
      <c r="E311" s="220" t="s">
        <v>582</v>
      </c>
      <c r="F311" s="220" t="s">
        <v>583</v>
      </c>
      <c r="G311" s="216"/>
      <c r="H311" s="216"/>
      <c r="I311" s="216"/>
      <c r="J311" s="221">
        <f>BK311</f>
        <v>0</v>
      </c>
      <c r="L311" s="123"/>
      <c r="M311" s="127"/>
      <c r="P311" s="128">
        <f>SUM(P312:P322)</f>
        <v>320.93943600000006</v>
      </c>
      <c r="R311" s="128">
        <f>SUM(R312:R322)</f>
        <v>0.66270700000000005</v>
      </c>
      <c r="T311" s="129">
        <f>SUM(T312:T322)</f>
        <v>0</v>
      </c>
      <c r="AR311" s="124" t="s">
        <v>88</v>
      </c>
      <c r="AT311" s="130" t="s">
        <v>77</v>
      </c>
      <c r="AU311" s="130" t="s">
        <v>86</v>
      </c>
      <c r="AY311" s="124" t="s">
        <v>248</v>
      </c>
      <c r="BK311" s="131">
        <f>SUM(BK312:BK322)</f>
        <v>0</v>
      </c>
    </row>
    <row r="312" spans="2:65" s="1" customFormat="1" ht="24.15" customHeight="1" x14ac:dyDescent="0.2">
      <c r="B312" s="184"/>
      <c r="C312" s="222" t="s">
        <v>470</v>
      </c>
      <c r="D312" s="222" t="s">
        <v>250</v>
      </c>
      <c r="E312" s="223" t="s">
        <v>2498</v>
      </c>
      <c r="F312" s="224" t="s">
        <v>2499</v>
      </c>
      <c r="G312" s="225" t="s">
        <v>193</v>
      </c>
      <c r="H312" s="226">
        <v>473.36200000000002</v>
      </c>
      <c r="I312" s="227">
        <v>0</v>
      </c>
      <c r="J312" s="228">
        <f>ROUND(I312*H312,2)</f>
        <v>0</v>
      </c>
      <c r="K312" s="141"/>
      <c r="L312" s="29"/>
      <c r="M312" s="142" t="s">
        <v>1</v>
      </c>
      <c r="N312" s="143" t="s">
        <v>43</v>
      </c>
      <c r="O312" s="144">
        <v>0.67800000000000005</v>
      </c>
      <c r="P312" s="144">
        <f>O312*H312</f>
        <v>320.93943600000006</v>
      </c>
      <c r="Q312" s="144">
        <v>0</v>
      </c>
      <c r="R312" s="144">
        <f>Q312*H312</f>
        <v>0</v>
      </c>
      <c r="S312" s="144">
        <v>0</v>
      </c>
      <c r="T312" s="145">
        <f>S312*H312</f>
        <v>0</v>
      </c>
      <c r="AR312" s="146" t="s">
        <v>330</v>
      </c>
      <c r="AT312" s="146" t="s">
        <v>250</v>
      </c>
      <c r="AU312" s="146" t="s">
        <v>88</v>
      </c>
      <c r="AY312" s="17" t="s">
        <v>248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7" t="s">
        <v>86</v>
      </c>
      <c r="BK312" s="147">
        <f>ROUND(I312*H312,2)</f>
        <v>0</v>
      </c>
      <c r="BL312" s="17" t="s">
        <v>330</v>
      </c>
      <c r="BM312" s="146" t="s">
        <v>2500</v>
      </c>
    </row>
    <row r="313" spans="2:65" s="12" customFormat="1" x14ac:dyDescent="0.2">
      <c r="B313" s="229"/>
      <c r="C313" s="230"/>
      <c r="D313" s="231" t="s">
        <v>255</v>
      </c>
      <c r="E313" s="232" t="s">
        <v>1</v>
      </c>
      <c r="F313" s="233" t="s">
        <v>2501</v>
      </c>
      <c r="G313" s="230"/>
      <c r="H313" s="234">
        <v>62.518999999999998</v>
      </c>
      <c r="I313" s="230"/>
      <c r="J313" s="230"/>
      <c r="L313" s="148"/>
      <c r="M313" s="150"/>
      <c r="T313" s="151"/>
      <c r="AT313" s="149" t="s">
        <v>255</v>
      </c>
      <c r="AU313" s="149" t="s">
        <v>88</v>
      </c>
      <c r="AV313" s="12" t="s">
        <v>88</v>
      </c>
      <c r="AW313" s="12" t="s">
        <v>34</v>
      </c>
      <c r="AX313" s="12" t="s">
        <v>78</v>
      </c>
      <c r="AY313" s="149" t="s">
        <v>248</v>
      </c>
    </row>
    <row r="314" spans="2:65" s="12" customFormat="1" x14ac:dyDescent="0.2">
      <c r="B314" s="229"/>
      <c r="C314" s="230"/>
      <c r="D314" s="231" t="s">
        <v>255</v>
      </c>
      <c r="E314" s="232" t="s">
        <v>1</v>
      </c>
      <c r="F314" s="233" t="s">
        <v>2502</v>
      </c>
      <c r="G314" s="230"/>
      <c r="H314" s="234">
        <v>234.57499999999999</v>
      </c>
      <c r="I314" s="230"/>
      <c r="J314" s="230"/>
      <c r="L314" s="148"/>
      <c r="M314" s="150"/>
      <c r="T314" s="151"/>
      <c r="AT314" s="149" t="s">
        <v>255</v>
      </c>
      <c r="AU314" s="149" t="s">
        <v>88</v>
      </c>
      <c r="AV314" s="12" t="s">
        <v>88</v>
      </c>
      <c r="AW314" s="12" t="s">
        <v>34</v>
      </c>
      <c r="AX314" s="12" t="s">
        <v>78</v>
      </c>
      <c r="AY314" s="149" t="s">
        <v>248</v>
      </c>
    </row>
    <row r="315" spans="2:65" s="12" customFormat="1" x14ac:dyDescent="0.2">
      <c r="B315" s="229"/>
      <c r="C315" s="230"/>
      <c r="D315" s="231" t="s">
        <v>255</v>
      </c>
      <c r="E315" s="232" t="s">
        <v>1</v>
      </c>
      <c r="F315" s="233" t="s">
        <v>2503</v>
      </c>
      <c r="G315" s="230"/>
      <c r="H315" s="234">
        <v>17.798999999999999</v>
      </c>
      <c r="I315" s="230"/>
      <c r="J315" s="230"/>
      <c r="L315" s="148"/>
      <c r="M315" s="150"/>
      <c r="T315" s="151"/>
      <c r="AT315" s="149" t="s">
        <v>255</v>
      </c>
      <c r="AU315" s="149" t="s">
        <v>88</v>
      </c>
      <c r="AV315" s="12" t="s">
        <v>88</v>
      </c>
      <c r="AW315" s="12" t="s">
        <v>34</v>
      </c>
      <c r="AX315" s="12" t="s">
        <v>78</v>
      </c>
      <c r="AY315" s="149" t="s">
        <v>248</v>
      </c>
    </row>
    <row r="316" spans="2:65" s="12" customFormat="1" ht="30" x14ac:dyDescent="0.2">
      <c r="B316" s="229"/>
      <c r="C316" s="230"/>
      <c r="D316" s="231" t="s">
        <v>255</v>
      </c>
      <c r="E316" s="232" t="s">
        <v>1</v>
      </c>
      <c r="F316" s="233" t="s">
        <v>2504</v>
      </c>
      <c r="G316" s="230"/>
      <c r="H316" s="234">
        <v>83.978999999999999</v>
      </c>
      <c r="I316" s="230"/>
      <c r="J316" s="230"/>
      <c r="L316" s="148"/>
      <c r="M316" s="150"/>
      <c r="T316" s="151"/>
      <c r="AT316" s="149" t="s">
        <v>255</v>
      </c>
      <c r="AU316" s="149" t="s">
        <v>88</v>
      </c>
      <c r="AV316" s="12" t="s">
        <v>88</v>
      </c>
      <c r="AW316" s="12" t="s">
        <v>34</v>
      </c>
      <c r="AX316" s="12" t="s">
        <v>78</v>
      </c>
      <c r="AY316" s="149" t="s">
        <v>248</v>
      </c>
    </row>
    <row r="317" spans="2:65" s="12" customFormat="1" x14ac:dyDescent="0.2">
      <c r="B317" s="229"/>
      <c r="C317" s="230"/>
      <c r="D317" s="231" t="s">
        <v>255</v>
      </c>
      <c r="E317" s="232" t="s">
        <v>1</v>
      </c>
      <c r="F317" s="233" t="s">
        <v>2505</v>
      </c>
      <c r="G317" s="230"/>
      <c r="H317" s="234">
        <v>41.01</v>
      </c>
      <c r="I317" s="230"/>
      <c r="J317" s="230"/>
      <c r="L317" s="148"/>
      <c r="M317" s="150"/>
      <c r="T317" s="151"/>
      <c r="AT317" s="149" t="s">
        <v>255</v>
      </c>
      <c r="AU317" s="149" t="s">
        <v>88</v>
      </c>
      <c r="AV317" s="12" t="s">
        <v>88</v>
      </c>
      <c r="AW317" s="12" t="s">
        <v>34</v>
      </c>
      <c r="AX317" s="12" t="s">
        <v>78</v>
      </c>
      <c r="AY317" s="149" t="s">
        <v>248</v>
      </c>
    </row>
    <row r="318" spans="2:65" s="12" customFormat="1" x14ac:dyDescent="0.2">
      <c r="B318" s="229"/>
      <c r="C318" s="230"/>
      <c r="D318" s="231" t="s">
        <v>255</v>
      </c>
      <c r="E318" s="232" t="s">
        <v>1</v>
      </c>
      <c r="F318" s="233" t="s">
        <v>2506</v>
      </c>
      <c r="G318" s="230"/>
      <c r="H318" s="234">
        <v>19.416</v>
      </c>
      <c r="I318" s="230"/>
      <c r="J318" s="230"/>
      <c r="L318" s="148"/>
      <c r="M318" s="150"/>
      <c r="T318" s="151"/>
      <c r="AT318" s="149" t="s">
        <v>255</v>
      </c>
      <c r="AU318" s="149" t="s">
        <v>88</v>
      </c>
      <c r="AV318" s="12" t="s">
        <v>88</v>
      </c>
      <c r="AW318" s="12" t="s">
        <v>34</v>
      </c>
      <c r="AX318" s="12" t="s">
        <v>78</v>
      </c>
      <c r="AY318" s="149" t="s">
        <v>248</v>
      </c>
    </row>
    <row r="319" spans="2:65" s="12" customFormat="1" x14ac:dyDescent="0.2">
      <c r="B319" s="229"/>
      <c r="C319" s="230"/>
      <c r="D319" s="231" t="s">
        <v>255</v>
      </c>
      <c r="E319" s="232" t="s">
        <v>1</v>
      </c>
      <c r="F319" s="233" t="s">
        <v>2507</v>
      </c>
      <c r="G319" s="230"/>
      <c r="H319" s="234">
        <v>14.064</v>
      </c>
      <c r="I319" s="230"/>
      <c r="J319" s="230"/>
      <c r="L319" s="148"/>
      <c r="M319" s="150"/>
      <c r="T319" s="151"/>
      <c r="AT319" s="149" t="s">
        <v>255</v>
      </c>
      <c r="AU319" s="149" t="s">
        <v>88</v>
      </c>
      <c r="AV319" s="12" t="s">
        <v>88</v>
      </c>
      <c r="AW319" s="12" t="s">
        <v>34</v>
      </c>
      <c r="AX319" s="12" t="s">
        <v>78</v>
      </c>
      <c r="AY319" s="149" t="s">
        <v>248</v>
      </c>
    </row>
    <row r="320" spans="2:65" s="13" customFormat="1" x14ac:dyDescent="0.2">
      <c r="B320" s="235"/>
      <c r="C320" s="236"/>
      <c r="D320" s="231" t="s">
        <v>255</v>
      </c>
      <c r="E320" s="237" t="s">
        <v>1</v>
      </c>
      <c r="F320" s="238" t="s">
        <v>275</v>
      </c>
      <c r="G320" s="236"/>
      <c r="H320" s="239">
        <v>473.36200000000002</v>
      </c>
      <c r="I320" s="236"/>
      <c r="J320" s="236"/>
      <c r="L320" s="152"/>
      <c r="M320" s="154"/>
      <c r="T320" s="155"/>
      <c r="AT320" s="153" t="s">
        <v>255</v>
      </c>
      <c r="AU320" s="153" t="s">
        <v>88</v>
      </c>
      <c r="AV320" s="13" t="s">
        <v>253</v>
      </c>
      <c r="AW320" s="13" t="s">
        <v>34</v>
      </c>
      <c r="AX320" s="13" t="s">
        <v>86</v>
      </c>
      <c r="AY320" s="153" t="s">
        <v>248</v>
      </c>
    </row>
    <row r="321" spans="2:65" s="1" customFormat="1" ht="24.15" customHeight="1" x14ac:dyDescent="0.2">
      <c r="B321" s="184"/>
      <c r="C321" s="240" t="s">
        <v>694</v>
      </c>
      <c r="D321" s="240" t="s">
        <v>351</v>
      </c>
      <c r="E321" s="241" t="s">
        <v>2508</v>
      </c>
      <c r="F321" s="242" t="s">
        <v>2509</v>
      </c>
      <c r="G321" s="243" t="s">
        <v>2243</v>
      </c>
      <c r="H321" s="244">
        <v>662.70699999999999</v>
      </c>
      <c r="I321" s="245">
        <v>0</v>
      </c>
      <c r="J321" s="246">
        <f>ROUND(I321*H321,2)</f>
        <v>0</v>
      </c>
      <c r="K321" s="156"/>
      <c r="L321" s="157"/>
      <c r="M321" s="158" t="s">
        <v>1</v>
      </c>
      <c r="N321" s="159" t="s">
        <v>43</v>
      </c>
      <c r="O321" s="144">
        <v>0</v>
      </c>
      <c r="P321" s="144">
        <f>O321*H321</f>
        <v>0</v>
      </c>
      <c r="Q321" s="144">
        <v>1E-3</v>
      </c>
      <c r="R321" s="144">
        <f>Q321*H321</f>
        <v>0.66270700000000005</v>
      </c>
      <c r="S321" s="144">
        <v>0</v>
      </c>
      <c r="T321" s="145">
        <f>S321*H321</f>
        <v>0</v>
      </c>
      <c r="AR321" s="146" t="s">
        <v>409</v>
      </c>
      <c r="AT321" s="146" t="s">
        <v>351</v>
      </c>
      <c r="AU321" s="146" t="s">
        <v>88</v>
      </c>
      <c r="AY321" s="17" t="s">
        <v>248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7" t="s">
        <v>86</v>
      </c>
      <c r="BK321" s="147">
        <f>ROUND(I321*H321,2)</f>
        <v>0</v>
      </c>
      <c r="BL321" s="17" t="s">
        <v>330</v>
      </c>
      <c r="BM321" s="146" t="s">
        <v>2510</v>
      </c>
    </row>
    <row r="322" spans="2:65" s="12" customFormat="1" x14ac:dyDescent="0.2">
      <c r="B322" s="229"/>
      <c r="C322" s="230"/>
      <c r="D322" s="231" t="s">
        <v>255</v>
      </c>
      <c r="E322" s="230"/>
      <c r="F322" s="233" t="s">
        <v>2511</v>
      </c>
      <c r="G322" s="230"/>
      <c r="H322" s="234">
        <v>662.70699999999999</v>
      </c>
      <c r="I322" s="230"/>
      <c r="J322" s="230"/>
      <c r="L322" s="148"/>
      <c r="M322" s="150"/>
      <c r="T322" s="151"/>
      <c r="AT322" s="149" t="s">
        <v>255</v>
      </c>
      <c r="AU322" s="149" t="s">
        <v>88</v>
      </c>
      <c r="AV322" s="12" t="s">
        <v>88</v>
      </c>
      <c r="AW322" s="12" t="s">
        <v>3</v>
      </c>
      <c r="AX322" s="12" t="s">
        <v>86</v>
      </c>
      <c r="AY322" s="149" t="s">
        <v>248</v>
      </c>
    </row>
    <row r="323" spans="2:65" s="11" customFormat="1" ht="23" customHeight="1" x14ac:dyDescent="0.25">
      <c r="B323" s="215"/>
      <c r="C323" s="216"/>
      <c r="D323" s="217" t="s">
        <v>77</v>
      </c>
      <c r="E323" s="220" t="s">
        <v>468</v>
      </c>
      <c r="F323" s="220" t="s">
        <v>469</v>
      </c>
      <c r="G323" s="216"/>
      <c r="H323" s="216"/>
      <c r="I323" s="216"/>
      <c r="J323" s="221">
        <f>BK323</f>
        <v>0</v>
      </c>
      <c r="L323" s="123"/>
      <c r="M323" s="127"/>
      <c r="P323" s="128">
        <f>SUM(P324:P332)</f>
        <v>77.010000000000005</v>
      </c>
      <c r="R323" s="128">
        <f>SUM(R324:R332)</f>
        <v>0.20410000000000003</v>
      </c>
      <c r="T323" s="129">
        <f>SUM(T324:T332)</f>
        <v>0</v>
      </c>
      <c r="AR323" s="124" t="s">
        <v>88</v>
      </c>
      <c r="AT323" s="130" t="s">
        <v>77</v>
      </c>
      <c r="AU323" s="130" t="s">
        <v>86</v>
      </c>
      <c r="AY323" s="124" t="s">
        <v>248</v>
      </c>
      <c r="BK323" s="131">
        <f>SUM(BK324:BK332)</f>
        <v>0</v>
      </c>
    </row>
    <row r="324" spans="2:65" s="1" customFormat="1" ht="24.15" customHeight="1" x14ac:dyDescent="0.2">
      <c r="B324" s="184"/>
      <c r="C324" s="222" t="s">
        <v>928</v>
      </c>
      <c r="D324" s="222" t="s">
        <v>250</v>
      </c>
      <c r="E324" s="223" t="s">
        <v>2512</v>
      </c>
      <c r="F324" s="224" t="s">
        <v>2513</v>
      </c>
      <c r="G324" s="225" t="s">
        <v>283</v>
      </c>
      <c r="H324" s="226">
        <v>85</v>
      </c>
      <c r="I324" s="227">
        <v>0</v>
      </c>
      <c r="J324" s="228">
        <f>ROUND(I324*H324,2)</f>
        <v>0</v>
      </c>
      <c r="K324" s="141"/>
      <c r="L324" s="29"/>
      <c r="M324" s="142" t="s">
        <v>1</v>
      </c>
      <c r="N324" s="143" t="s">
        <v>43</v>
      </c>
      <c r="O324" s="144">
        <v>0.90600000000000003</v>
      </c>
      <c r="P324" s="144">
        <f>O324*H324</f>
        <v>77.010000000000005</v>
      </c>
      <c r="Q324" s="144">
        <v>9.3000000000000005E-4</v>
      </c>
      <c r="R324" s="144">
        <f>Q324*H324</f>
        <v>7.9050000000000009E-2</v>
      </c>
      <c r="S324" s="144">
        <v>0</v>
      </c>
      <c r="T324" s="145">
        <f>S324*H324</f>
        <v>0</v>
      </c>
      <c r="AR324" s="146" t="s">
        <v>330</v>
      </c>
      <c r="AT324" s="146" t="s">
        <v>250</v>
      </c>
      <c r="AU324" s="146" t="s">
        <v>88</v>
      </c>
      <c r="AY324" s="17" t="s">
        <v>248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7" t="s">
        <v>86</v>
      </c>
      <c r="BK324" s="147">
        <f>ROUND(I324*H324,2)</f>
        <v>0</v>
      </c>
      <c r="BL324" s="17" t="s">
        <v>330</v>
      </c>
      <c r="BM324" s="146" t="s">
        <v>2514</v>
      </c>
    </row>
    <row r="325" spans="2:65" s="12" customFormat="1" x14ac:dyDescent="0.2">
      <c r="B325" s="229"/>
      <c r="C325" s="230"/>
      <c r="D325" s="231" t="s">
        <v>255</v>
      </c>
      <c r="E325" s="232" t="s">
        <v>1</v>
      </c>
      <c r="F325" s="233" t="s">
        <v>2515</v>
      </c>
      <c r="G325" s="230"/>
      <c r="H325" s="234">
        <v>51</v>
      </c>
      <c r="I325" s="230"/>
      <c r="J325" s="230"/>
      <c r="L325" s="148"/>
      <c r="M325" s="150"/>
      <c r="T325" s="151"/>
      <c r="AT325" s="149" t="s">
        <v>255</v>
      </c>
      <c r="AU325" s="149" t="s">
        <v>88</v>
      </c>
      <c r="AV325" s="12" t="s">
        <v>88</v>
      </c>
      <c r="AW325" s="12" t="s">
        <v>34</v>
      </c>
      <c r="AX325" s="12" t="s">
        <v>78</v>
      </c>
      <c r="AY325" s="149" t="s">
        <v>248</v>
      </c>
    </row>
    <row r="326" spans="2:65" s="12" customFormat="1" x14ac:dyDescent="0.2">
      <c r="B326" s="229"/>
      <c r="C326" s="230"/>
      <c r="D326" s="231" t="s">
        <v>255</v>
      </c>
      <c r="E326" s="232" t="s">
        <v>1</v>
      </c>
      <c r="F326" s="233" t="s">
        <v>2516</v>
      </c>
      <c r="G326" s="230"/>
      <c r="H326" s="234">
        <v>34</v>
      </c>
      <c r="I326" s="230"/>
      <c r="J326" s="230"/>
      <c r="L326" s="148"/>
      <c r="M326" s="150"/>
      <c r="T326" s="151"/>
      <c r="AT326" s="149" t="s">
        <v>255</v>
      </c>
      <c r="AU326" s="149" t="s">
        <v>88</v>
      </c>
      <c r="AV326" s="12" t="s">
        <v>88</v>
      </c>
      <c r="AW326" s="12" t="s">
        <v>34</v>
      </c>
      <c r="AX326" s="12" t="s">
        <v>78</v>
      </c>
      <c r="AY326" s="149" t="s">
        <v>248</v>
      </c>
    </row>
    <row r="327" spans="2:65" s="13" customFormat="1" x14ac:dyDescent="0.2">
      <c r="B327" s="235"/>
      <c r="C327" s="236"/>
      <c r="D327" s="231" t="s">
        <v>255</v>
      </c>
      <c r="E327" s="237" t="s">
        <v>1</v>
      </c>
      <c r="F327" s="238" t="s">
        <v>275</v>
      </c>
      <c r="G327" s="236"/>
      <c r="H327" s="239">
        <v>85</v>
      </c>
      <c r="I327" s="236"/>
      <c r="J327" s="236"/>
      <c r="L327" s="152"/>
      <c r="M327" s="154"/>
      <c r="T327" s="155"/>
      <c r="AT327" s="153" t="s">
        <v>255</v>
      </c>
      <c r="AU327" s="153" t="s">
        <v>88</v>
      </c>
      <c r="AV327" s="13" t="s">
        <v>253</v>
      </c>
      <c r="AW327" s="13" t="s">
        <v>34</v>
      </c>
      <c r="AX327" s="13" t="s">
        <v>86</v>
      </c>
      <c r="AY327" s="153" t="s">
        <v>248</v>
      </c>
    </row>
    <row r="328" spans="2:65" s="1" customFormat="1" ht="16.5" customHeight="1" x14ac:dyDescent="0.2">
      <c r="B328" s="184"/>
      <c r="C328" s="240" t="s">
        <v>933</v>
      </c>
      <c r="D328" s="240" t="s">
        <v>351</v>
      </c>
      <c r="E328" s="241" t="s">
        <v>1525</v>
      </c>
      <c r="F328" s="242" t="s">
        <v>2517</v>
      </c>
      <c r="G328" s="243" t="s">
        <v>298</v>
      </c>
      <c r="H328" s="244">
        <v>0.17100000000000001</v>
      </c>
      <c r="I328" s="245">
        <v>0</v>
      </c>
      <c r="J328" s="246">
        <f>ROUND(I328*H328,2)</f>
        <v>0</v>
      </c>
      <c r="K328" s="156"/>
      <c r="L328" s="157"/>
      <c r="M328" s="158" t="s">
        <v>1</v>
      </c>
      <c r="N328" s="159" t="s">
        <v>43</v>
      </c>
      <c r="O328" s="144">
        <v>0</v>
      </c>
      <c r="P328" s="144">
        <f>O328*H328</f>
        <v>0</v>
      </c>
      <c r="Q328" s="144">
        <v>0.55000000000000004</v>
      </c>
      <c r="R328" s="144">
        <f>Q328*H328</f>
        <v>9.4050000000000009E-2</v>
      </c>
      <c r="S328" s="144">
        <v>0</v>
      </c>
      <c r="T328" s="145">
        <f>S328*H328</f>
        <v>0</v>
      </c>
      <c r="AR328" s="146" t="s">
        <v>409</v>
      </c>
      <c r="AT328" s="146" t="s">
        <v>351</v>
      </c>
      <c r="AU328" s="146" t="s">
        <v>88</v>
      </c>
      <c r="AY328" s="17" t="s">
        <v>248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7" t="s">
        <v>86</v>
      </c>
      <c r="BK328" s="147">
        <f>ROUND(I328*H328,2)</f>
        <v>0</v>
      </c>
      <c r="BL328" s="17" t="s">
        <v>330</v>
      </c>
      <c r="BM328" s="146" t="s">
        <v>2518</v>
      </c>
    </row>
    <row r="329" spans="2:65" s="12" customFormat="1" ht="30" x14ac:dyDescent="0.2">
      <c r="B329" s="229"/>
      <c r="C329" s="230"/>
      <c r="D329" s="231" t="s">
        <v>255</v>
      </c>
      <c r="E329" s="232" t="s">
        <v>1</v>
      </c>
      <c r="F329" s="233" t="s">
        <v>2519</v>
      </c>
      <c r="G329" s="230"/>
      <c r="H329" s="234">
        <v>0.17100000000000001</v>
      </c>
      <c r="I329" s="230"/>
      <c r="J329" s="230"/>
      <c r="L329" s="148"/>
      <c r="M329" s="150"/>
      <c r="T329" s="151"/>
      <c r="AT329" s="149" t="s">
        <v>255</v>
      </c>
      <c r="AU329" s="149" t="s">
        <v>88</v>
      </c>
      <c r="AV329" s="12" t="s">
        <v>88</v>
      </c>
      <c r="AW329" s="12" t="s">
        <v>34</v>
      </c>
      <c r="AX329" s="12" t="s">
        <v>86</v>
      </c>
      <c r="AY329" s="149" t="s">
        <v>248</v>
      </c>
    </row>
    <row r="330" spans="2:65" s="1" customFormat="1" ht="16.5" customHeight="1" x14ac:dyDescent="0.2">
      <c r="B330" s="184"/>
      <c r="C330" s="240" t="s">
        <v>937</v>
      </c>
      <c r="D330" s="240" t="s">
        <v>351</v>
      </c>
      <c r="E330" s="241" t="s">
        <v>2520</v>
      </c>
      <c r="F330" s="242" t="s">
        <v>2521</v>
      </c>
      <c r="G330" s="243" t="s">
        <v>298</v>
      </c>
      <c r="H330" s="244">
        <v>6.2E-2</v>
      </c>
      <c r="I330" s="245">
        <v>0</v>
      </c>
      <c r="J330" s="246">
        <f>ROUND(I330*H330,2)</f>
        <v>0</v>
      </c>
      <c r="K330" s="156"/>
      <c r="L330" s="157"/>
      <c r="M330" s="158" t="s">
        <v>1</v>
      </c>
      <c r="N330" s="159" t="s">
        <v>43</v>
      </c>
      <c r="O330" s="144">
        <v>0</v>
      </c>
      <c r="P330" s="144">
        <f>O330*H330</f>
        <v>0</v>
      </c>
      <c r="Q330" s="144">
        <v>0.5</v>
      </c>
      <c r="R330" s="144">
        <f>Q330*H330</f>
        <v>3.1E-2</v>
      </c>
      <c r="S330" s="144">
        <v>0</v>
      </c>
      <c r="T330" s="145">
        <f>S330*H330</f>
        <v>0</v>
      </c>
      <c r="AR330" s="146" t="s">
        <v>409</v>
      </c>
      <c r="AT330" s="146" t="s">
        <v>351</v>
      </c>
      <c r="AU330" s="146" t="s">
        <v>88</v>
      </c>
      <c r="AY330" s="17" t="s">
        <v>248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7" t="s">
        <v>86</v>
      </c>
      <c r="BK330" s="147">
        <f>ROUND(I330*H330,2)</f>
        <v>0</v>
      </c>
      <c r="BL330" s="17" t="s">
        <v>330</v>
      </c>
      <c r="BM330" s="146" t="s">
        <v>2522</v>
      </c>
    </row>
    <row r="331" spans="2:65" s="12" customFormat="1" ht="30" x14ac:dyDescent="0.2">
      <c r="B331" s="229"/>
      <c r="C331" s="230"/>
      <c r="D331" s="231" t="s">
        <v>255</v>
      </c>
      <c r="E331" s="232" t="s">
        <v>1</v>
      </c>
      <c r="F331" s="233" t="s">
        <v>2523</v>
      </c>
      <c r="G331" s="230"/>
      <c r="H331" s="234">
        <v>6.2E-2</v>
      </c>
      <c r="I331" s="230"/>
      <c r="J331" s="230"/>
      <c r="L331" s="148"/>
      <c r="M331" s="150"/>
      <c r="T331" s="151"/>
      <c r="AT331" s="149" t="s">
        <v>255</v>
      </c>
      <c r="AU331" s="149" t="s">
        <v>88</v>
      </c>
      <c r="AV331" s="12" t="s">
        <v>88</v>
      </c>
      <c r="AW331" s="12" t="s">
        <v>34</v>
      </c>
      <c r="AX331" s="12" t="s">
        <v>86</v>
      </c>
      <c r="AY331" s="149" t="s">
        <v>248</v>
      </c>
    </row>
    <row r="332" spans="2:65" s="1" customFormat="1" ht="24.15" customHeight="1" x14ac:dyDescent="0.2">
      <c r="B332" s="184"/>
      <c r="C332" s="222" t="s">
        <v>943</v>
      </c>
      <c r="D332" s="222" t="s">
        <v>250</v>
      </c>
      <c r="E332" s="223" t="s">
        <v>1506</v>
      </c>
      <c r="F332" s="224" t="s">
        <v>1507</v>
      </c>
      <c r="G332" s="225" t="s">
        <v>1136</v>
      </c>
      <c r="H332" s="227">
        <v>0</v>
      </c>
      <c r="I332" s="227">
        <v>0</v>
      </c>
      <c r="J332" s="228">
        <f>ROUND(I332*H332,2)</f>
        <v>0</v>
      </c>
      <c r="K332" s="141"/>
      <c r="L332" s="29"/>
      <c r="M332" s="142" t="s">
        <v>1</v>
      </c>
      <c r="N332" s="143" t="s">
        <v>43</v>
      </c>
      <c r="O332" s="144">
        <v>0</v>
      </c>
      <c r="P332" s="144">
        <f>O332*H332</f>
        <v>0</v>
      </c>
      <c r="Q332" s="144">
        <v>0</v>
      </c>
      <c r="R332" s="144">
        <f>Q332*H332</f>
        <v>0</v>
      </c>
      <c r="S332" s="144">
        <v>0</v>
      </c>
      <c r="T332" s="145">
        <f>S332*H332</f>
        <v>0</v>
      </c>
      <c r="AR332" s="146" t="s">
        <v>330</v>
      </c>
      <c r="AT332" s="146" t="s">
        <v>250</v>
      </c>
      <c r="AU332" s="146" t="s">
        <v>88</v>
      </c>
      <c r="AY332" s="17" t="s">
        <v>248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7" t="s">
        <v>86</v>
      </c>
      <c r="BK332" s="147">
        <f>ROUND(I332*H332,2)</f>
        <v>0</v>
      </c>
      <c r="BL332" s="17" t="s">
        <v>330</v>
      </c>
      <c r="BM332" s="146" t="s">
        <v>2524</v>
      </c>
    </row>
    <row r="333" spans="2:65" s="11" customFormat="1" ht="23" customHeight="1" x14ac:dyDescent="0.25">
      <c r="B333" s="215"/>
      <c r="C333" s="216"/>
      <c r="D333" s="217" t="s">
        <v>77</v>
      </c>
      <c r="E333" s="220" t="s">
        <v>644</v>
      </c>
      <c r="F333" s="220" t="s">
        <v>645</v>
      </c>
      <c r="G333" s="216"/>
      <c r="H333" s="216"/>
      <c r="I333" s="216"/>
      <c r="J333" s="221">
        <f>BK333</f>
        <v>0</v>
      </c>
      <c r="L333" s="123"/>
      <c r="M333" s="127"/>
      <c r="P333" s="128">
        <f>SUM(P334:P348)</f>
        <v>232.62225000000001</v>
      </c>
      <c r="R333" s="128">
        <f>SUM(R334:R348)</f>
        <v>11.463462499999999</v>
      </c>
      <c r="T333" s="129">
        <f>SUM(T334:T348)</f>
        <v>0</v>
      </c>
      <c r="AR333" s="124" t="s">
        <v>88</v>
      </c>
      <c r="AT333" s="130" t="s">
        <v>77</v>
      </c>
      <c r="AU333" s="130" t="s">
        <v>86</v>
      </c>
      <c r="AY333" s="124" t="s">
        <v>248</v>
      </c>
      <c r="BK333" s="131">
        <f>SUM(BK334:BK348)</f>
        <v>0</v>
      </c>
    </row>
    <row r="334" spans="2:65" s="1" customFormat="1" ht="24.15" customHeight="1" x14ac:dyDescent="0.2">
      <c r="B334" s="184"/>
      <c r="C334" s="222" t="s">
        <v>947</v>
      </c>
      <c r="D334" s="222" t="s">
        <v>250</v>
      </c>
      <c r="E334" s="223" t="s">
        <v>2525</v>
      </c>
      <c r="F334" s="224" t="s">
        <v>2526</v>
      </c>
      <c r="G334" s="225" t="s">
        <v>283</v>
      </c>
      <c r="H334" s="226">
        <v>6.75</v>
      </c>
      <c r="I334" s="227">
        <v>0</v>
      </c>
      <c r="J334" s="228">
        <f>ROUND(I334*H334,2)</f>
        <v>0</v>
      </c>
      <c r="K334" s="141"/>
      <c r="L334" s="29"/>
      <c r="M334" s="142" t="s">
        <v>1</v>
      </c>
      <c r="N334" s="143" t="s">
        <v>43</v>
      </c>
      <c r="O334" s="144">
        <v>2.2200000000000002</v>
      </c>
      <c r="P334" s="144">
        <f>O334*H334</f>
        <v>14.985000000000001</v>
      </c>
      <c r="Q334" s="144">
        <v>4.0000000000000002E-4</v>
      </c>
      <c r="R334" s="144">
        <f>Q334*H334</f>
        <v>2.7000000000000001E-3</v>
      </c>
      <c r="S334" s="144">
        <v>0</v>
      </c>
      <c r="T334" s="145">
        <f>S334*H334</f>
        <v>0</v>
      </c>
      <c r="AR334" s="146" t="s">
        <v>330</v>
      </c>
      <c r="AT334" s="146" t="s">
        <v>250</v>
      </c>
      <c r="AU334" s="146" t="s">
        <v>88</v>
      </c>
      <c r="AY334" s="17" t="s">
        <v>248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7" t="s">
        <v>86</v>
      </c>
      <c r="BK334" s="147">
        <f>ROUND(I334*H334,2)</f>
        <v>0</v>
      </c>
      <c r="BL334" s="17" t="s">
        <v>330</v>
      </c>
      <c r="BM334" s="146" t="s">
        <v>2527</v>
      </c>
    </row>
    <row r="335" spans="2:65" s="12" customFormat="1" x14ac:dyDescent="0.2">
      <c r="B335" s="229"/>
      <c r="C335" s="230"/>
      <c r="D335" s="231" t="s">
        <v>255</v>
      </c>
      <c r="E335" s="232" t="s">
        <v>1</v>
      </c>
      <c r="F335" s="233" t="s">
        <v>2528</v>
      </c>
      <c r="G335" s="230"/>
      <c r="H335" s="234">
        <v>6.75</v>
      </c>
      <c r="I335" s="230"/>
      <c r="J335" s="230"/>
      <c r="L335" s="148"/>
      <c r="M335" s="150"/>
      <c r="T335" s="151"/>
      <c r="AT335" s="149" t="s">
        <v>255</v>
      </c>
      <c r="AU335" s="149" t="s">
        <v>88</v>
      </c>
      <c r="AV335" s="12" t="s">
        <v>88</v>
      </c>
      <c r="AW335" s="12" t="s">
        <v>34</v>
      </c>
      <c r="AX335" s="12" t="s">
        <v>86</v>
      </c>
      <c r="AY335" s="149" t="s">
        <v>248</v>
      </c>
    </row>
    <row r="336" spans="2:65" s="1" customFormat="1" ht="24.15" customHeight="1" x14ac:dyDescent="0.2">
      <c r="B336" s="184"/>
      <c r="C336" s="240" t="s">
        <v>952</v>
      </c>
      <c r="D336" s="240" t="s">
        <v>351</v>
      </c>
      <c r="E336" s="241" t="s">
        <v>1610</v>
      </c>
      <c r="F336" s="242" t="s">
        <v>2529</v>
      </c>
      <c r="G336" s="243" t="s">
        <v>283</v>
      </c>
      <c r="H336" s="244">
        <v>7.4249999999999998</v>
      </c>
      <c r="I336" s="245">
        <v>0</v>
      </c>
      <c r="J336" s="246">
        <f>ROUND(I336*H336,2)</f>
        <v>0</v>
      </c>
      <c r="K336" s="156"/>
      <c r="L336" s="157"/>
      <c r="M336" s="158" t="s">
        <v>1</v>
      </c>
      <c r="N336" s="159" t="s">
        <v>43</v>
      </c>
      <c r="O336" s="144">
        <v>0</v>
      </c>
      <c r="P336" s="144">
        <f>O336*H336</f>
        <v>0</v>
      </c>
      <c r="Q336" s="144">
        <v>0</v>
      </c>
      <c r="R336" s="144">
        <f>Q336*H336</f>
        <v>0</v>
      </c>
      <c r="S336" s="144">
        <v>0</v>
      </c>
      <c r="T336" s="145">
        <f>S336*H336</f>
        <v>0</v>
      </c>
      <c r="AR336" s="146" t="s">
        <v>409</v>
      </c>
      <c r="AT336" s="146" t="s">
        <v>351</v>
      </c>
      <c r="AU336" s="146" t="s">
        <v>88</v>
      </c>
      <c r="AY336" s="17" t="s">
        <v>248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7" t="s">
        <v>86</v>
      </c>
      <c r="BK336" s="147">
        <f>ROUND(I336*H336,2)</f>
        <v>0</v>
      </c>
      <c r="BL336" s="17" t="s">
        <v>330</v>
      </c>
      <c r="BM336" s="146" t="s">
        <v>2530</v>
      </c>
    </row>
    <row r="337" spans="2:65" s="12" customFormat="1" x14ac:dyDescent="0.2">
      <c r="B337" s="229"/>
      <c r="C337" s="230"/>
      <c r="D337" s="231" t="s">
        <v>255</v>
      </c>
      <c r="E337" s="230"/>
      <c r="F337" s="233" t="s">
        <v>2531</v>
      </c>
      <c r="G337" s="230"/>
      <c r="H337" s="234">
        <v>7.4249999999999998</v>
      </c>
      <c r="I337" s="230"/>
      <c r="J337" s="230"/>
      <c r="L337" s="148"/>
      <c r="M337" s="150"/>
      <c r="T337" s="151"/>
      <c r="AT337" s="149" t="s">
        <v>255</v>
      </c>
      <c r="AU337" s="149" t="s">
        <v>88</v>
      </c>
      <c r="AV337" s="12" t="s">
        <v>88</v>
      </c>
      <c r="AW337" s="12" t="s">
        <v>3</v>
      </c>
      <c r="AX337" s="12" t="s">
        <v>86</v>
      </c>
      <c r="AY337" s="149" t="s">
        <v>248</v>
      </c>
    </row>
    <row r="338" spans="2:65" s="1" customFormat="1" ht="24.15" customHeight="1" x14ac:dyDescent="0.2">
      <c r="B338" s="184"/>
      <c r="C338" s="222" t="s">
        <v>958</v>
      </c>
      <c r="D338" s="222" t="s">
        <v>250</v>
      </c>
      <c r="E338" s="223" t="s">
        <v>2169</v>
      </c>
      <c r="F338" s="224" t="s">
        <v>2170</v>
      </c>
      <c r="G338" s="225" t="s">
        <v>283</v>
      </c>
      <c r="H338" s="226">
        <v>50.7</v>
      </c>
      <c r="I338" s="227">
        <v>0</v>
      </c>
      <c r="J338" s="228">
        <f>ROUND(I338*H338,2)</f>
        <v>0</v>
      </c>
      <c r="K338" s="141"/>
      <c r="L338" s="29"/>
      <c r="M338" s="142" t="s">
        <v>1</v>
      </c>
      <c r="N338" s="143" t="s">
        <v>43</v>
      </c>
      <c r="O338" s="144">
        <v>4.18</v>
      </c>
      <c r="P338" s="144">
        <f>O338*H338</f>
        <v>211.92599999999999</v>
      </c>
      <c r="Q338" s="144">
        <v>0</v>
      </c>
      <c r="R338" s="144">
        <f>Q338*H338</f>
        <v>0</v>
      </c>
      <c r="S338" s="144">
        <v>0</v>
      </c>
      <c r="T338" s="145">
        <f>S338*H338</f>
        <v>0</v>
      </c>
      <c r="AR338" s="146" t="s">
        <v>253</v>
      </c>
      <c r="AT338" s="146" t="s">
        <v>250</v>
      </c>
      <c r="AU338" s="146" t="s">
        <v>88</v>
      </c>
      <c r="AY338" s="17" t="s">
        <v>248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7" t="s">
        <v>86</v>
      </c>
      <c r="BK338" s="147">
        <f>ROUND(I338*H338,2)</f>
        <v>0</v>
      </c>
      <c r="BL338" s="17" t="s">
        <v>253</v>
      </c>
      <c r="BM338" s="146" t="s">
        <v>2532</v>
      </c>
    </row>
    <row r="339" spans="2:65" s="12" customFormat="1" x14ac:dyDescent="0.2">
      <c r="B339" s="229"/>
      <c r="C339" s="230"/>
      <c r="D339" s="231" t="s">
        <v>255</v>
      </c>
      <c r="E339" s="232" t="s">
        <v>1</v>
      </c>
      <c r="F339" s="233" t="s">
        <v>2533</v>
      </c>
      <c r="G339" s="230"/>
      <c r="H339" s="234">
        <v>50.7</v>
      </c>
      <c r="I339" s="230"/>
      <c r="J339" s="230"/>
      <c r="L339" s="148"/>
      <c r="M339" s="150"/>
      <c r="T339" s="151"/>
      <c r="AT339" s="149" t="s">
        <v>255</v>
      </c>
      <c r="AU339" s="149" t="s">
        <v>88</v>
      </c>
      <c r="AV339" s="12" t="s">
        <v>88</v>
      </c>
      <c r="AW339" s="12" t="s">
        <v>34</v>
      </c>
      <c r="AX339" s="12" t="s">
        <v>86</v>
      </c>
      <c r="AY339" s="149" t="s">
        <v>248</v>
      </c>
    </row>
    <row r="340" spans="2:65" s="1" customFormat="1" ht="24.15" customHeight="1" x14ac:dyDescent="0.2">
      <c r="B340" s="184"/>
      <c r="C340" s="240" t="s">
        <v>962</v>
      </c>
      <c r="D340" s="240" t="s">
        <v>351</v>
      </c>
      <c r="E340" s="241" t="s">
        <v>2534</v>
      </c>
      <c r="F340" s="242" t="s">
        <v>2535</v>
      </c>
      <c r="G340" s="243" t="s">
        <v>283</v>
      </c>
      <c r="H340" s="244">
        <v>55.77</v>
      </c>
      <c r="I340" s="245">
        <v>0</v>
      </c>
      <c r="J340" s="246">
        <f>ROUND(I340*H340,2)</f>
        <v>0</v>
      </c>
      <c r="K340" s="156"/>
      <c r="L340" s="157"/>
      <c r="M340" s="158" t="s">
        <v>1</v>
      </c>
      <c r="N340" s="159" t="s">
        <v>43</v>
      </c>
      <c r="O340" s="144">
        <v>0</v>
      </c>
      <c r="P340" s="144">
        <f>O340*H340</f>
        <v>0</v>
      </c>
      <c r="Q340" s="144">
        <v>0.20399999999999999</v>
      </c>
      <c r="R340" s="144">
        <f>Q340*H340</f>
        <v>11.377079999999999</v>
      </c>
      <c r="S340" s="144">
        <v>0</v>
      </c>
      <c r="T340" s="145">
        <f>S340*H340</f>
        <v>0</v>
      </c>
      <c r="AR340" s="146" t="s">
        <v>286</v>
      </c>
      <c r="AT340" s="146" t="s">
        <v>351</v>
      </c>
      <c r="AU340" s="146" t="s">
        <v>88</v>
      </c>
      <c r="AY340" s="17" t="s">
        <v>248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7" t="s">
        <v>86</v>
      </c>
      <c r="BK340" s="147">
        <f>ROUND(I340*H340,2)</f>
        <v>0</v>
      </c>
      <c r="BL340" s="17" t="s">
        <v>253</v>
      </c>
      <c r="BM340" s="146" t="s">
        <v>2536</v>
      </c>
    </row>
    <row r="341" spans="2:65" s="12" customFormat="1" x14ac:dyDescent="0.2">
      <c r="B341" s="229"/>
      <c r="C341" s="230"/>
      <c r="D341" s="231" t="s">
        <v>255</v>
      </c>
      <c r="E341" s="230"/>
      <c r="F341" s="233" t="s">
        <v>2537</v>
      </c>
      <c r="G341" s="230"/>
      <c r="H341" s="234">
        <v>55.77</v>
      </c>
      <c r="I341" s="230"/>
      <c r="J341" s="230"/>
      <c r="L341" s="148"/>
      <c r="M341" s="150"/>
      <c r="T341" s="151"/>
      <c r="AT341" s="149" t="s">
        <v>255</v>
      </c>
      <c r="AU341" s="149" t="s">
        <v>88</v>
      </c>
      <c r="AV341" s="12" t="s">
        <v>88</v>
      </c>
      <c r="AW341" s="12" t="s">
        <v>3</v>
      </c>
      <c r="AX341" s="12" t="s">
        <v>86</v>
      </c>
      <c r="AY341" s="149" t="s">
        <v>248</v>
      </c>
    </row>
    <row r="342" spans="2:65" s="1" customFormat="1" ht="24.15" customHeight="1" x14ac:dyDescent="0.2">
      <c r="B342" s="184"/>
      <c r="C342" s="222" t="s">
        <v>969</v>
      </c>
      <c r="D342" s="222" t="s">
        <v>250</v>
      </c>
      <c r="E342" s="223" t="s">
        <v>2538</v>
      </c>
      <c r="F342" s="224" t="s">
        <v>2539</v>
      </c>
      <c r="G342" s="225" t="s">
        <v>193</v>
      </c>
      <c r="H342" s="226">
        <v>2.25</v>
      </c>
      <c r="I342" s="227">
        <v>0</v>
      </c>
      <c r="J342" s="228">
        <f>ROUND(I342*H342,2)</f>
        <v>0</v>
      </c>
      <c r="K342" s="141"/>
      <c r="L342" s="29"/>
      <c r="M342" s="142" t="s">
        <v>1</v>
      </c>
      <c r="N342" s="143" t="s">
        <v>43</v>
      </c>
      <c r="O342" s="144">
        <v>1.0449999999999999</v>
      </c>
      <c r="P342" s="144">
        <f>O342*H342</f>
        <v>2.3512499999999998</v>
      </c>
      <c r="Q342" s="144">
        <v>2.5000000000000001E-4</v>
      </c>
      <c r="R342" s="144">
        <f>Q342*H342</f>
        <v>5.6250000000000007E-4</v>
      </c>
      <c r="S342" s="144">
        <v>0</v>
      </c>
      <c r="T342" s="145">
        <f>S342*H342</f>
        <v>0</v>
      </c>
      <c r="AR342" s="146" t="s">
        <v>330</v>
      </c>
      <c r="AT342" s="146" t="s">
        <v>250</v>
      </c>
      <c r="AU342" s="146" t="s">
        <v>88</v>
      </c>
      <c r="AY342" s="17" t="s">
        <v>248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7" t="s">
        <v>86</v>
      </c>
      <c r="BK342" s="147">
        <f>ROUND(I342*H342,2)</f>
        <v>0</v>
      </c>
      <c r="BL342" s="17" t="s">
        <v>330</v>
      </c>
      <c r="BM342" s="146" t="s">
        <v>2540</v>
      </c>
    </row>
    <row r="343" spans="2:65" s="12" customFormat="1" x14ac:dyDescent="0.2">
      <c r="B343" s="229"/>
      <c r="C343" s="230"/>
      <c r="D343" s="231" t="s">
        <v>255</v>
      </c>
      <c r="E343" s="232" t="s">
        <v>1</v>
      </c>
      <c r="F343" s="233" t="s">
        <v>2541</v>
      </c>
      <c r="G343" s="230"/>
      <c r="H343" s="234">
        <v>2.25</v>
      </c>
      <c r="I343" s="230"/>
      <c r="J343" s="230"/>
      <c r="L343" s="148"/>
      <c r="M343" s="150"/>
      <c r="T343" s="151"/>
      <c r="AT343" s="149" t="s">
        <v>255</v>
      </c>
      <c r="AU343" s="149" t="s">
        <v>88</v>
      </c>
      <c r="AV343" s="12" t="s">
        <v>88</v>
      </c>
      <c r="AW343" s="12" t="s">
        <v>34</v>
      </c>
      <c r="AX343" s="12" t="s">
        <v>86</v>
      </c>
      <c r="AY343" s="149" t="s">
        <v>248</v>
      </c>
    </row>
    <row r="344" spans="2:65" s="1" customFormat="1" ht="21.75" customHeight="1" x14ac:dyDescent="0.2">
      <c r="B344" s="184"/>
      <c r="C344" s="240" t="s">
        <v>975</v>
      </c>
      <c r="D344" s="240" t="s">
        <v>351</v>
      </c>
      <c r="E344" s="241" t="s">
        <v>1625</v>
      </c>
      <c r="F344" s="242" t="s">
        <v>2542</v>
      </c>
      <c r="G344" s="243" t="s">
        <v>259</v>
      </c>
      <c r="H344" s="244">
        <v>1</v>
      </c>
      <c r="I344" s="245">
        <v>0</v>
      </c>
      <c r="J344" s="246">
        <f>ROUND(I344*H344,2)</f>
        <v>0</v>
      </c>
      <c r="K344" s="156"/>
      <c r="L344" s="157"/>
      <c r="M344" s="158" t="s">
        <v>1</v>
      </c>
      <c r="N344" s="159" t="s">
        <v>43</v>
      </c>
      <c r="O344" s="144">
        <v>0</v>
      </c>
      <c r="P344" s="144">
        <f>O344*H344</f>
        <v>0</v>
      </c>
      <c r="Q344" s="144">
        <v>2.3999999999999998E-3</v>
      </c>
      <c r="R344" s="144">
        <f>Q344*H344</f>
        <v>2.3999999999999998E-3</v>
      </c>
      <c r="S344" s="144">
        <v>0</v>
      </c>
      <c r="T344" s="145">
        <f>S344*H344</f>
        <v>0</v>
      </c>
      <c r="AR344" s="146" t="s">
        <v>409</v>
      </c>
      <c r="AT344" s="146" t="s">
        <v>351</v>
      </c>
      <c r="AU344" s="146" t="s">
        <v>88</v>
      </c>
      <c r="AY344" s="17" t="s">
        <v>248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7" t="s">
        <v>86</v>
      </c>
      <c r="BK344" s="147">
        <f>ROUND(I344*H344,2)</f>
        <v>0</v>
      </c>
      <c r="BL344" s="17" t="s">
        <v>330</v>
      </c>
      <c r="BM344" s="146" t="s">
        <v>2543</v>
      </c>
    </row>
    <row r="345" spans="2:65" s="1" customFormat="1" ht="16.5" customHeight="1" x14ac:dyDescent="0.2">
      <c r="B345" s="184"/>
      <c r="C345" s="222" t="s">
        <v>979</v>
      </c>
      <c r="D345" s="222" t="s">
        <v>250</v>
      </c>
      <c r="E345" s="223" t="s">
        <v>2544</v>
      </c>
      <c r="F345" s="224" t="s">
        <v>2545</v>
      </c>
      <c r="G345" s="225" t="s">
        <v>193</v>
      </c>
      <c r="H345" s="226">
        <v>8</v>
      </c>
      <c r="I345" s="227">
        <v>0</v>
      </c>
      <c r="J345" s="228">
        <f>ROUND(I345*H345,2)</f>
        <v>0</v>
      </c>
      <c r="K345" s="141"/>
      <c r="L345" s="29"/>
      <c r="M345" s="142" t="s">
        <v>1</v>
      </c>
      <c r="N345" s="143" t="s">
        <v>43</v>
      </c>
      <c r="O345" s="144">
        <v>0.42</v>
      </c>
      <c r="P345" s="144">
        <f>O345*H345</f>
        <v>3.36</v>
      </c>
      <c r="Q345" s="144">
        <v>9.0000000000000006E-5</v>
      </c>
      <c r="R345" s="144">
        <f>Q345*H345</f>
        <v>7.2000000000000005E-4</v>
      </c>
      <c r="S345" s="144">
        <v>0</v>
      </c>
      <c r="T345" s="145">
        <f>S345*H345</f>
        <v>0</v>
      </c>
      <c r="AR345" s="146" t="s">
        <v>330</v>
      </c>
      <c r="AT345" s="146" t="s">
        <v>250</v>
      </c>
      <c r="AU345" s="146" t="s">
        <v>88</v>
      </c>
      <c r="AY345" s="17" t="s">
        <v>248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7" t="s">
        <v>86</v>
      </c>
      <c r="BK345" s="147">
        <f>ROUND(I345*H345,2)</f>
        <v>0</v>
      </c>
      <c r="BL345" s="17" t="s">
        <v>330</v>
      </c>
      <c r="BM345" s="146" t="s">
        <v>2546</v>
      </c>
    </row>
    <row r="346" spans="2:65" s="12" customFormat="1" x14ac:dyDescent="0.2">
      <c r="B346" s="229"/>
      <c r="C346" s="230"/>
      <c r="D346" s="231" t="s">
        <v>255</v>
      </c>
      <c r="E346" s="232" t="s">
        <v>1</v>
      </c>
      <c r="F346" s="233" t="s">
        <v>2547</v>
      </c>
      <c r="G346" s="230"/>
      <c r="H346" s="234">
        <v>8</v>
      </c>
      <c r="I346" s="230"/>
      <c r="J346" s="230"/>
      <c r="L346" s="148"/>
      <c r="M346" s="150"/>
      <c r="T346" s="151"/>
      <c r="AT346" s="149" t="s">
        <v>255</v>
      </c>
      <c r="AU346" s="149" t="s">
        <v>88</v>
      </c>
      <c r="AV346" s="12" t="s">
        <v>88</v>
      </c>
      <c r="AW346" s="12" t="s">
        <v>34</v>
      </c>
      <c r="AX346" s="12" t="s">
        <v>86</v>
      </c>
      <c r="AY346" s="149" t="s">
        <v>248</v>
      </c>
    </row>
    <row r="347" spans="2:65" s="1" customFormat="1" ht="24.15" customHeight="1" x14ac:dyDescent="0.2">
      <c r="B347" s="184"/>
      <c r="C347" s="240" t="s">
        <v>983</v>
      </c>
      <c r="D347" s="240" t="s">
        <v>351</v>
      </c>
      <c r="E347" s="241" t="s">
        <v>1605</v>
      </c>
      <c r="F347" s="242" t="s">
        <v>2548</v>
      </c>
      <c r="G347" s="243" t="s">
        <v>193</v>
      </c>
      <c r="H347" s="244">
        <v>8</v>
      </c>
      <c r="I347" s="245">
        <v>0</v>
      </c>
      <c r="J347" s="246">
        <f>ROUND(I347*H347,2)</f>
        <v>0</v>
      </c>
      <c r="K347" s="156"/>
      <c r="L347" s="157"/>
      <c r="M347" s="158" t="s">
        <v>1</v>
      </c>
      <c r="N347" s="159" t="s">
        <v>43</v>
      </c>
      <c r="O347" s="144">
        <v>0</v>
      </c>
      <c r="P347" s="144">
        <f>O347*H347</f>
        <v>0</v>
      </c>
      <c r="Q347" s="144">
        <v>0.01</v>
      </c>
      <c r="R347" s="144">
        <f>Q347*H347</f>
        <v>0.08</v>
      </c>
      <c r="S347" s="144">
        <v>0</v>
      </c>
      <c r="T347" s="145">
        <f>S347*H347</f>
        <v>0</v>
      </c>
      <c r="AR347" s="146" t="s">
        <v>409</v>
      </c>
      <c r="AT347" s="146" t="s">
        <v>351</v>
      </c>
      <c r="AU347" s="146" t="s">
        <v>88</v>
      </c>
      <c r="AY347" s="17" t="s">
        <v>248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7" t="s">
        <v>86</v>
      </c>
      <c r="BK347" s="147">
        <f>ROUND(I347*H347,2)</f>
        <v>0</v>
      </c>
      <c r="BL347" s="17" t="s">
        <v>330</v>
      </c>
      <c r="BM347" s="146" t="s">
        <v>2549</v>
      </c>
    </row>
    <row r="348" spans="2:65" s="1" customFormat="1" ht="24.15" customHeight="1" x14ac:dyDescent="0.2">
      <c r="B348" s="184"/>
      <c r="C348" s="222" t="s">
        <v>989</v>
      </c>
      <c r="D348" s="222" t="s">
        <v>250</v>
      </c>
      <c r="E348" s="223" t="s">
        <v>1699</v>
      </c>
      <c r="F348" s="224" t="s">
        <v>1700</v>
      </c>
      <c r="G348" s="225" t="s">
        <v>1136</v>
      </c>
      <c r="H348" s="227">
        <v>0</v>
      </c>
      <c r="I348" s="227">
        <v>0</v>
      </c>
      <c r="J348" s="228">
        <f>ROUND(I348*H348,2)</f>
        <v>0</v>
      </c>
      <c r="K348" s="141"/>
      <c r="L348" s="29"/>
      <c r="M348" s="142" t="s">
        <v>1</v>
      </c>
      <c r="N348" s="143" t="s">
        <v>43</v>
      </c>
      <c r="O348" s="144">
        <v>0</v>
      </c>
      <c r="P348" s="144">
        <f>O348*H348</f>
        <v>0</v>
      </c>
      <c r="Q348" s="144">
        <v>0</v>
      </c>
      <c r="R348" s="144">
        <f>Q348*H348</f>
        <v>0</v>
      </c>
      <c r="S348" s="144">
        <v>0</v>
      </c>
      <c r="T348" s="145">
        <f>S348*H348</f>
        <v>0</v>
      </c>
      <c r="AR348" s="146" t="s">
        <v>330</v>
      </c>
      <c r="AT348" s="146" t="s">
        <v>250</v>
      </c>
      <c r="AU348" s="146" t="s">
        <v>88</v>
      </c>
      <c r="AY348" s="17" t="s">
        <v>248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7" t="s">
        <v>86</v>
      </c>
      <c r="BK348" s="147">
        <f>ROUND(I348*H348,2)</f>
        <v>0</v>
      </c>
      <c r="BL348" s="17" t="s">
        <v>330</v>
      </c>
      <c r="BM348" s="146" t="s">
        <v>2550</v>
      </c>
    </row>
    <row r="349" spans="2:65" s="11" customFormat="1" ht="23" customHeight="1" x14ac:dyDescent="0.25">
      <c r="B349" s="215"/>
      <c r="C349" s="216"/>
      <c r="D349" s="217" t="s">
        <v>77</v>
      </c>
      <c r="E349" s="220" t="s">
        <v>1891</v>
      </c>
      <c r="F349" s="220" t="s">
        <v>1892</v>
      </c>
      <c r="G349" s="216"/>
      <c r="H349" s="216"/>
      <c r="I349" s="216"/>
      <c r="J349" s="221">
        <f>BK349</f>
        <v>0</v>
      </c>
      <c r="L349" s="123"/>
      <c r="M349" s="127"/>
      <c r="P349" s="128">
        <f>SUM(P350:P360)</f>
        <v>42.602580000000003</v>
      </c>
      <c r="R349" s="128">
        <f>SUM(R350:R360)</f>
        <v>3.7869E-2</v>
      </c>
      <c r="T349" s="129">
        <f>SUM(T350:T360)</f>
        <v>0</v>
      </c>
      <c r="AR349" s="124" t="s">
        <v>88</v>
      </c>
      <c r="AT349" s="130" t="s">
        <v>77</v>
      </c>
      <c r="AU349" s="130" t="s">
        <v>86</v>
      </c>
      <c r="AY349" s="124" t="s">
        <v>248</v>
      </c>
      <c r="BK349" s="131">
        <f>SUM(BK350:BK360)</f>
        <v>0</v>
      </c>
    </row>
    <row r="350" spans="2:65" s="1" customFormat="1" ht="24.15" customHeight="1" x14ac:dyDescent="0.2">
      <c r="B350" s="184"/>
      <c r="C350" s="222" t="s">
        <v>994</v>
      </c>
      <c r="D350" s="222" t="s">
        <v>250</v>
      </c>
      <c r="E350" s="223" t="s">
        <v>2551</v>
      </c>
      <c r="F350" s="224" t="s">
        <v>2552</v>
      </c>
      <c r="G350" s="225" t="s">
        <v>193</v>
      </c>
      <c r="H350" s="226">
        <v>473.36200000000002</v>
      </c>
      <c r="I350" s="227">
        <v>0</v>
      </c>
      <c r="J350" s="228">
        <f>ROUND(I350*H350,2)</f>
        <v>0</v>
      </c>
      <c r="K350" s="141"/>
      <c r="L350" s="29"/>
      <c r="M350" s="142" t="s">
        <v>1</v>
      </c>
      <c r="N350" s="143" t="s">
        <v>43</v>
      </c>
      <c r="O350" s="144">
        <v>0.09</v>
      </c>
      <c r="P350" s="144">
        <f>O350*H350</f>
        <v>42.602580000000003</v>
      </c>
      <c r="Q350" s="144">
        <v>0</v>
      </c>
      <c r="R350" s="144">
        <f>Q350*H350</f>
        <v>0</v>
      </c>
      <c r="S350" s="144">
        <v>0</v>
      </c>
      <c r="T350" s="145">
        <f>S350*H350</f>
        <v>0</v>
      </c>
      <c r="AR350" s="146" t="s">
        <v>330</v>
      </c>
      <c r="AT350" s="146" t="s">
        <v>250</v>
      </c>
      <c r="AU350" s="146" t="s">
        <v>88</v>
      </c>
      <c r="AY350" s="17" t="s">
        <v>248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7" t="s">
        <v>86</v>
      </c>
      <c r="BK350" s="147">
        <f>ROUND(I350*H350,2)</f>
        <v>0</v>
      </c>
      <c r="BL350" s="17" t="s">
        <v>330</v>
      </c>
      <c r="BM350" s="146" t="s">
        <v>2553</v>
      </c>
    </row>
    <row r="351" spans="2:65" s="12" customFormat="1" x14ac:dyDescent="0.2">
      <c r="B351" s="229"/>
      <c r="C351" s="230"/>
      <c r="D351" s="231" t="s">
        <v>255</v>
      </c>
      <c r="E351" s="232" t="s">
        <v>1</v>
      </c>
      <c r="F351" s="233" t="s">
        <v>2501</v>
      </c>
      <c r="G351" s="230"/>
      <c r="H351" s="234">
        <v>62.518999999999998</v>
      </c>
      <c r="I351" s="230"/>
      <c r="J351" s="230"/>
      <c r="L351" s="148"/>
      <c r="M351" s="150"/>
      <c r="T351" s="151"/>
      <c r="AT351" s="149" t="s">
        <v>255</v>
      </c>
      <c r="AU351" s="149" t="s">
        <v>88</v>
      </c>
      <c r="AV351" s="12" t="s">
        <v>88</v>
      </c>
      <c r="AW351" s="12" t="s">
        <v>34</v>
      </c>
      <c r="AX351" s="12" t="s">
        <v>78</v>
      </c>
      <c r="AY351" s="149" t="s">
        <v>248</v>
      </c>
    </row>
    <row r="352" spans="2:65" s="12" customFormat="1" x14ac:dyDescent="0.2">
      <c r="B352" s="229"/>
      <c r="C352" s="230"/>
      <c r="D352" s="231" t="s">
        <v>255</v>
      </c>
      <c r="E352" s="232" t="s">
        <v>1</v>
      </c>
      <c r="F352" s="233" t="s">
        <v>2502</v>
      </c>
      <c r="G352" s="230"/>
      <c r="H352" s="234">
        <v>234.57499999999999</v>
      </c>
      <c r="I352" s="230"/>
      <c r="J352" s="230"/>
      <c r="L352" s="148"/>
      <c r="M352" s="150"/>
      <c r="T352" s="151"/>
      <c r="AT352" s="149" t="s">
        <v>255</v>
      </c>
      <c r="AU352" s="149" t="s">
        <v>88</v>
      </c>
      <c r="AV352" s="12" t="s">
        <v>88</v>
      </c>
      <c r="AW352" s="12" t="s">
        <v>34</v>
      </c>
      <c r="AX352" s="12" t="s">
        <v>78</v>
      </c>
      <c r="AY352" s="149" t="s">
        <v>248</v>
      </c>
    </row>
    <row r="353" spans="2:65" s="12" customFormat="1" x14ac:dyDescent="0.2">
      <c r="B353" s="229"/>
      <c r="C353" s="230"/>
      <c r="D353" s="231" t="s">
        <v>255</v>
      </c>
      <c r="E353" s="232" t="s">
        <v>1</v>
      </c>
      <c r="F353" s="233" t="s">
        <v>2503</v>
      </c>
      <c r="G353" s="230"/>
      <c r="H353" s="234">
        <v>17.798999999999999</v>
      </c>
      <c r="I353" s="230"/>
      <c r="J353" s="230"/>
      <c r="L353" s="148"/>
      <c r="M353" s="150"/>
      <c r="T353" s="151"/>
      <c r="AT353" s="149" t="s">
        <v>255</v>
      </c>
      <c r="AU353" s="149" t="s">
        <v>88</v>
      </c>
      <c r="AV353" s="12" t="s">
        <v>88</v>
      </c>
      <c r="AW353" s="12" t="s">
        <v>34</v>
      </c>
      <c r="AX353" s="12" t="s">
        <v>78</v>
      </c>
      <c r="AY353" s="149" t="s">
        <v>248</v>
      </c>
    </row>
    <row r="354" spans="2:65" s="12" customFormat="1" ht="30" x14ac:dyDescent="0.2">
      <c r="B354" s="229"/>
      <c r="C354" s="230"/>
      <c r="D354" s="231" t="s">
        <v>255</v>
      </c>
      <c r="E354" s="232" t="s">
        <v>1</v>
      </c>
      <c r="F354" s="233" t="s">
        <v>2504</v>
      </c>
      <c r="G354" s="230"/>
      <c r="H354" s="234">
        <v>83.978999999999999</v>
      </c>
      <c r="I354" s="230"/>
      <c r="J354" s="230"/>
      <c r="L354" s="148"/>
      <c r="M354" s="150"/>
      <c r="T354" s="151"/>
      <c r="AT354" s="149" t="s">
        <v>255</v>
      </c>
      <c r="AU354" s="149" t="s">
        <v>88</v>
      </c>
      <c r="AV354" s="12" t="s">
        <v>88</v>
      </c>
      <c r="AW354" s="12" t="s">
        <v>34</v>
      </c>
      <c r="AX354" s="12" t="s">
        <v>78</v>
      </c>
      <c r="AY354" s="149" t="s">
        <v>248</v>
      </c>
    </row>
    <row r="355" spans="2:65" s="12" customFormat="1" x14ac:dyDescent="0.2">
      <c r="B355" s="229"/>
      <c r="C355" s="230"/>
      <c r="D355" s="231" t="s">
        <v>255</v>
      </c>
      <c r="E355" s="232" t="s">
        <v>1</v>
      </c>
      <c r="F355" s="233" t="s">
        <v>2505</v>
      </c>
      <c r="G355" s="230"/>
      <c r="H355" s="234">
        <v>41.01</v>
      </c>
      <c r="I355" s="230"/>
      <c r="J355" s="230"/>
      <c r="L355" s="148"/>
      <c r="M355" s="150"/>
      <c r="T355" s="151"/>
      <c r="AT355" s="149" t="s">
        <v>255</v>
      </c>
      <c r="AU355" s="149" t="s">
        <v>88</v>
      </c>
      <c r="AV355" s="12" t="s">
        <v>88</v>
      </c>
      <c r="AW355" s="12" t="s">
        <v>34</v>
      </c>
      <c r="AX355" s="12" t="s">
        <v>78</v>
      </c>
      <c r="AY355" s="149" t="s">
        <v>248</v>
      </c>
    </row>
    <row r="356" spans="2:65" s="12" customFormat="1" x14ac:dyDescent="0.2">
      <c r="B356" s="229"/>
      <c r="C356" s="230"/>
      <c r="D356" s="231" t="s">
        <v>255</v>
      </c>
      <c r="E356" s="232" t="s">
        <v>1</v>
      </c>
      <c r="F356" s="233" t="s">
        <v>2506</v>
      </c>
      <c r="G356" s="230"/>
      <c r="H356" s="234">
        <v>19.416</v>
      </c>
      <c r="I356" s="230"/>
      <c r="J356" s="230"/>
      <c r="L356" s="148"/>
      <c r="M356" s="150"/>
      <c r="T356" s="151"/>
      <c r="AT356" s="149" t="s">
        <v>255</v>
      </c>
      <c r="AU356" s="149" t="s">
        <v>88</v>
      </c>
      <c r="AV356" s="12" t="s">
        <v>88</v>
      </c>
      <c r="AW356" s="12" t="s">
        <v>34</v>
      </c>
      <c r="AX356" s="12" t="s">
        <v>78</v>
      </c>
      <c r="AY356" s="149" t="s">
        <v>248</v>
      </c>
    </row>
    <row r="357" spans="2:65" s="12" customFormat="1" x14ac:dyDescent="0.2">
      <c r="B357" s="229"/>
      <c r="C357" s="230"/>
      <c r="D357" s="231" t="s">
        <v>255</v>
      </c>
      <c r="E357" s="232" t="s">
        <v>1</v>
      </c>
      <c r="F357" s="233" t="s">
        <v>2507</v>
      </c>
      <c r="G357" s="230"/>
      <c r="H357" s="234">
        <v>14.064</v>
      </c>
      <c r="I357" s="230"/>
      <c r="J357" s="230"/>
      <c r="L357" s="148"/>
      <c r="M357" s="150"/>
      <c r="T357" s="151"/>
      <c r="AT357" s="149" t="s">
        <v>255</v>
      </c>
      <c r="AU357" s="149" t="s">
        <v>88</v>
      </c>
      <c r="AV357" s="12" t="s">
        <v>88</v>
      </c>
      <c r="AW357" s="12" t="s">
        <v>34</v>
      </c>
      <c r="AX357" s="12" t="s">
        <v>78</v>
      </c>
      <c r="AY357" s="149" t="s">
        <v>248</v>
      </c>
    </row>
    <row r="358" spans="2:65" s="13" customFormat="1" x14ac:dyDescent="0.2">
      <c r="B358" s="235"/>
      <c r="C358" s="236"/>
      <c r="D358" s="231" t="s">
        <v>255</v>
      </c>
      <c r="E358" s="237" t="s">
        <v>1</v>
      </c>
      <c r="F358" s="238" t="s">
        <v>275</v>
      </c>
      <c r="G358" s="236"/>
      <c r="H358" s="239">
        <v>473.36200000000002</v>
      </c>
      <c r="I358" s="236"/>
      <c r="J358" s="236"/>
      <c r="L358" s="152"/>
      <c r="M358" s="154"/>
      <c r="T358" s="155"/>
      <c r="AT358" s="153" t="s">
        <v>255</v>
      </c>
      <c r="AU358" s="153" t="s">
        <v>88</v>
      </c>
      <c r="AV358" s="13" t="s">
        <v>253</v>
      </c>
      <c r="AW358" s="13" t="s">
        <v>34</v>
      </c>
      <c r="AX358" s="13" t="s">
        <v>86</v>
      </c>
      <c r="AY358" s="153" t="s">
        <v>248</v>
      </c>
    </row>
    <row r="359" spans="2:65" s="1" customFormat="1" ht="24.15" customHeight="1" x14ac:dyDescent="0.2">
      <c r="B359" s="184"/>
      <c r="C359" s="240" t="s">
        <v>999</v>
      </c>
      <c r="D359" s="240" t="s">
        <v>351</v>
      </c>
      <c r="E359" s="241" t="s">
        <v>2554</v>
      </c>
      <c r="F359" s="242" t="s">
        <v>2555</v>
      </c>
      <c r="G359" s="243" t="s">
        <v>2243</v>
      </c>
      <c r="H359" s="244">
        <v>37.869</v>
      </c>
      <c r="I359" s="245">
        <v>0</v>
      </c>
      <c r="J359" s="246">
        <f>ROUND(I359*H359,2)</f>
        <v>0</v>
      </c>
      <c r="K359" s="156"/>
      <c r="L359" s="157"/>
      <c r="M359" s="158" t="s">
        <v>1</v>
      </c>
      <c r="N359" s="159" t="s">
        <v>43</v>
      </c>
      <c r="O359" s="144">
        <v>0</v>
      </c>
      <c r="P359" s="144">
        <f>O359*H359</f>
        <v>0</v>
      </c>
      <c r="Q359" s="144">
        <v>1E-3</v>
      </c>
      <c r="R359" s="144">
        <f>Q359*H359</f>
        <v>3.7869E-2</v>
      </c>
      <c r="S359" s="144">
        <v>0</v>
      </c>
      <c r="T359" s="145">
        <f>S359*H359</f>
        <v>0</v>
      </c>
      <c r="AR359" s="146" t="s">
        <v>409</v>
      </c>
      <c r="AT359" s="146" t="s">
        <v>351</v>
      </c>
      <c r="AU359" s="146" t="s">
        <v>88</v>
      </c>
      <c r="AY359" s="17" t="s">
        <v>248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7" t="s">
        <v>86</v>
      </c>
      <c r="BK359" s="147">
        <f>ROUND(I359*H359,2)</f>
        <v>0</v>
      </c>
      <c r="BL359" s="17" t="s">
        <v>330</v>
      </c>
      <c r="BM359" s="146" t="s">
        <v>2556</v>
      </c>
    </row>
    <row r="360" spans="2:65" s="12" customFormat="1" x14ac:dyDescent="0.2">
      <c r="B360" s="229"/>
      <c r="C360" s="230"/>
      <c r="D360" s="231" t="s">
        <v>255</v>
      </c>
      <c r="E360" s="230"/>
      <c r="F360" s="233" t="s">
        <v>2557</v>
      </c>
      <c r="G360" s="230"/>
      <c r="H360" s="234">
        <v>37.869</v>
      </c>
      <c r="I360" s="230"/>
      <c r="J360" s="230"/>
      <c r="L360" s="148"/>
      <c r="M360" s="150"/>
      <c r="T360" s="151"/>
      <c r="AT360" s="149" t="s">
        <v>255</v>
      </c>
      <c r="AU360" s="149" t="s">
        <v>88</v>
      </c>
      <c r="AV360" s="12" t="s">
        <v>88</v>
      </c>
      <c r="AW360" s="12" t="s">
        <v>3</v>
      </c>
      <c r="AX360" s="12" t="s">
        <v>86</v>
      </c>
      <c r="AY360" s="149" t="s">
        <v>248</v>
      </c>
    </row>
    <row r="361" spans="2:65" s="11" customFormat="1" ht="26" customHeight="1" x14ac:dyDescent="0.35">
      <c r="B361" s="215"/>
      <c r="C361" s="216"/>
      <c r="D361" s="217" t="s">
        <v>77</v>
      </c>
      <c r="E361" s="218" t="s">
        <v>351</v>
      </c>
      <c r="F361" s="218" t="s">
        <v>2558</v>
      </c>
      <c r="G361" s="216"/>
      <c r="H361" s="216"/>
      <c r="I361" s="216"/>
      <c r="J361" s="219">
        <f>BK361</f>
        <v>0</v>
      </c>
      <c r="L361" s="123"/>
      <c r="M361" s="127"/>
      <c r="P361" s="128">
        <f>P362</f>
        <v>1.8</v>
      </c>
      <c r="R361" s="128">
        <f>R362</f>
        <v>3.7620000000000002E-3</v>
      </c>
      <c r="T361" s="129">
        <f>T362</f>
        <v>0</v>
      </c>
      <c r="AR361" s="124" t="s">
        <v>113</v>
      </c>
      <c r="AT361" s="130" t="s">
        <v>77</v>
      </c>
      <c r="AU361" s="130" t="s">
        <v>78</v>
      </c>
      <c r="AY361" s="124" t="s">
        <v>248</v>
      </c>
      <c r="BK361" s="131">
        <f>BK362</f>
        <v>0</v>
      </c>
    </row>
    <row r="362" spans="2:65" s="11" customFormat="1" ht="23" customHeight="1" x14ac:dyDescent="0.25">
      <c r="B362" s="215"/>
      <c r="C362" s="216"/>
      <c r="D362" s="217" t="s">
        <v>77</v>
      </c>
      <c r="E362" s="220" t="s">
        <v>2559</v>
      </c>
      <c r="F362" s="220" t="s">
        <v>2560</v>
      </c>
      <c r="G362" s="216"/>
      <c r="H362" s="216"/>
      <c r="I362" s="216"/>
      <c r="J362" s="221">
        <f>BK362</f>
        <v>0</v>
      </c>
      <c r="L362" s="123"/>
      <c r="M362" s="127"/>
      <c r="P362" s="128">
        <f>SUM(P363:P368)</f>
        <v>1.8</v>
      </c>
      <c r="R362" s="128">
        <f>SUM(R363:R368)</f>
        <v>3.7620000000000002E-3</v>
      </c>
      <c r="T362" s="129">
        <f>SUM(T363:T368)</f>
        <v>0</v>
      </c>
      <c r="AR362" s="124" t="s">
        <v>113</v>
      </c>
      <c r="AT362" s="130" t="s">
        <v>77</v>
      </c>
      <c r="AU362" s="130" t="s">
        <v>86</v>
      </c>
      <c r="AY362" s="124" t="s">
        <v>248</v>
      </c>
      <c r="BK362" s="131">
        <f>SUM(BK363:BK368)</f>
        <v>0</v>
      </c>
    </row>
    <row r="363" spans="2:65" s="1" customFormat="1" ht="16.5" customHeight="1" x14ac:dyDescent="0.2">
      <c r="B363" s="184"/>
      <c r="C363" s="222" t="s">
        <v>1003</v>
      </c>
      <c r="D363" s="222" t="s">
        <v>250</v>
      </c>
      <c r="E363" s="223" t="s">
        <v>2561</v>
      </c>
      <c r="F363" s="224" t="s">
        <v>2562</v>
      </c>
      <c r="G363" s="225" t="s">
        <v>283</v>
      </c>
      <c r="H363" s="226">
        <v>18</v>
      </c>
      <c r="I363" s="227">
        <v>0</v>
      </c>
      <c r="J363" s="228">
        <f>ROUND(I363*H363,2)</f>
        <v>0</v>
      </c>
      <c r="K363" s="141"/>
      <c r="L363" s="29"/>
      <c r="M363" s="142" t="s">
        <v>1</v>
      </c>
      <c r="N363" s="143" t="s">
        <v>43</v>
      </c>
      <c r="O363" s="144">
        <v>0.1</v>
      </c>
      <c r="P363" s="144">
        <f>O363*H363</f>
        <v>1.8</v>
      </c>
      <c r="Q363" s="144">
        <v>0</v>
      </c>
      <c r="R363" s="144">
        <f>Q363*H363</f>
        <v>0</v>
      </c>
      <c r="S363" s="144">
        <v>0</v>
      </c>
      <c r="T363" s="145">
        <f>S363*H363</f>
        <v>0</v>
      </c>
      <c r="AR363" s="146" t="s">
        <v>1016</v>
      </c>
      <c r="AT363" s="146" t="s">
        <v>250</v>
      </c>
      <c r="AU363" s="146" t="s">
        <v>88</v>
      </c>
      <c r="AY363" s="17" t="s">
        <v>248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7" t="s">
        <v>86</v>
      </c>
      <c r="BK363" s="147">
        <f>ROUND(I363*H363,2)</f>
        <v>0</v>
      </c>
      <c r="BL363" s="17" t="s">
        <v>1016</v>
      </c>
      <c r="BM363" s="146" t="s">
        <v>2563</v>
      </c>
    </row>
    <row r="364" spans="2:65" s="12" customFormat="1" x14ac:dyDescent="0.2">
      <c r="B364" s="229"/>
      <c r="C364" s="230"/>
      <c r="D364" s="231" t="s">
        <v>255</v>
      </c>
      <c r="E364" s="232" t="s">
        <v>1</v>
      </c>
      <c r="F364" s="233" t="s">
        <v>2564</v>
      </c>
      <c r="G364" s="230"/>
      <c r="H364" s="234">
        <v>14.5</v>
      </c>
      <c r="I364" s="230"/>
      <c r="J364" s="230"/>
      <c r="L364" s="148"/>
      <c r="M364" s="150"/>
      <c r="T364" s="151"/>
      <c r="AT364" s="149" t="s">
        <v>255</v>
      </c>
      <c r="AU364" s="149" t="s">
        <v>88</v>
      </c>
      <c r="AV364" s="12" t="s">
        <v>88</v>
      </c>
      <c r="AW364" s="12" t="s">
        <v>34</v>
      </c>
      <c r="AX364" s="12" t="s">
        <v>78</v>
      </c>
      <c r="AY364" s="149" t="s">
        <v>248</v>
      </c>
    </row>
    <row r="365" spans="2:65" s="12" customFormat="1" x14ac:dyDescent="0.2">
      <c r="B365" s="229"/>
      <c r="C365" s="230"/>
      <c r="D365" s="231" t="s">
        <v>255</v>
      </c>
      <c r="E365" s="232" t="s">
        <v>1</v>
      </c>
      <c r="F365" s="233" t="s">
        <v>2565</v>
      </c>
      <c r="G365" s="230"/>
      <c r="H365" s="234">
        <v>3.5</v>
      </c>
      <c r="I365" s="230"/>
      <c r="J365" s="230"/>
      <c r="L365" s="148"/>
      <c r="M365" s="150"/>
      <c r="T365" s="151"/>
      <c r="AT365" s="149" t="s">
        <v>255</v>
      </c>
      <c r="AU365" s="149" t="s">
        <v>88</v>
      </c>
      <c r="AV365" s="12" t="s">
        <v>88</v>
      </c>
      <c r="AW365" s="12" t="s">
        <v>34</v>
      </c>
      <c r="AX365" s="12" t="s">
        <v>78</v>
      </c>
      <c r="AY365" s="149" t="s">
        <v>248</v>
      </c>
    </row>
    <row r="366" spans="2:65" s="13" customFormat="1" x14ac:dyDescent="0.2">
      <c r="B366" s="235"/>
      <c r="C366" s="236"/>
      <c r="D366" s="231" t="s">
        <v>255</v>
      </c>
      <c r="E366" s="237" t="s">
        <v>1</v>
      </c>
      <c r="F366" s="238" t="s">
        <v>275</v>
      </c>
      <c r="G366" s="236"/>
      <c r="H366" s="239">
        <v>18</v>
      </c>
      <c r="I366" s="236"/>
      <c r="J366" s="236"/>
      <c r="L366" s="152"/>
      <c r="M366" s="154"/>
      <c r="T366" s="155"/>
      <c r="AT366" s="153" t="s">
        <v>255</v>
      </c>
      <c r="AU366" s="153" t="s">
        <v>88</v>
      </c>
      <c r="AV366" s="13" t="s">
        <v>253</v>
      </c>
      <c r="AW366" s="13" t="s">
        <v>34</v>
      </c>
      <c r="AX366" s="13" t="s">
        <v>86</v>
      </c>
      <c r="AY366" s="153" t="s">
        <v>248</v>
      </c>
    </row>
    <row r="367" spans="2:65" s="1" customFormat="1" ht="24.15" customHeight="1" x14ac:dyDescent="0.2">
      <c r="B367" s="184"/>
      <c r="C367" s="240" t="s">
        <v>1008</v>
      </c>
      <c r="D367" s="240" t="s">
        <v>351</v>
      </c>
      <c r="E367" s="241" t="s">
        <v>2566</v>
      </c>
      <c r="F367" s="242" t="s">
        <v>2567</v>
      </c>
      <c r="G367" s="243" t="s">
        <v>283</v>
      </c>
      <c r="H367" s="244">
        <v>19.8</v>
      </c>
      <c r="I367" s="245">
        <v>0</v>
      </c>
      <c r="J367" s="246">
        <f>ROUND(I367*H367,2)</f>
        <v>0</v>
      </c>
      <c r="K367" s="156"/>
      <c r="L367" s="157"/>
      <c r="M367" s="158" t="s">
        <v>1</v>
      </c>
      <c r="N367" s="159" t="s">
        <v>43</v>
      </c>
      <c r="O367" s="144">
        <v>0</v>
      </c>
      <c r="P367" s="144">
        <f>O367*H367</f>
        <v>0</v>
      </c>
      <c r="Q367" s="144">
        <v>1.9000000000000001E-4</v>
      </c>
      <c r="R367" s="144">
        <f>Q367*H367</f>
        <v>3.7620000000000002E-3</v>
      </c>
      <c r="S367" s="144">
        <v>0</v>
      </c>
      <c r="T367" s="145">
        <f>S367*H367</f>
        <v>0</v>
      </c>
      <c r="AR367" s="146" t="s">
        <v>1320</v>
      </c>
      <c r="AT367" s="146" t="s">
        <v>351</v>
      </c>
      <c r="AU367" s="146" t="s">
        <v>88</v>
      </c>
      <c r="AY367" s="17" t="s">
        <v>248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7" t="s">
        <v>86</v>
      </c>
      <c r="BK367" s="147">
        <f>ROUND(I367*H367,2)</f>
        <v>0</v>
      </c>
      <c r="BL367" s="17" t="s">
        <v>1320</v>
      </c>
      <c r="BM367" s="146" t="s">
        <v>2568</v>
      </c>
    </row>
    <row r="368" spans="2:65" s="12" customFormat="1" x14ac:dyDescent="0.2">
      <c r="B368" s="229"/>
      <c r="C368" s="230"/>
      <c r="D368" s="231" t="s">
        <v>255</v>
      </c>
      <c r="E368" s="230"/>
      <c r="F368" s="233" t="s">
        <v>2569</v>
      </c>
      <c r="G368" s="230"/>
      <c r="H368" s="234">
        <v>19.8</v>
      </c>
      <c r="I368" s="230"/>
      <c r="J368" s="230"/>
      <c r="L368" s="148"/>
      <c r="M368" s="160"/>
      <c r="N368" s="161"/>
      <c r="O368" s="161"/>
      <c r="P368" s="161"/>
      <c r="Q368" s="161"/>
      <c r="R368" s="161"/>
      <c r="S368" s="161"/>
      <c r="T368" s="162"/>
      <c r="AT368" s="149" t="s">
        <v>255</v>
      </c>
      <c r="AU368" s="149" t="s">
        <v>88</v>
      </c>
      <c r="AV368" s="12" t="s">
        <v>88</v>
      </c>
      <c r="AW368" s="12" t="s">
        <v>3</v>
      </c>
      <c r="AX368" s="12" t="s">
        <v>86</v>
      </c>
      <c r="AY368" s="149" t="s">
        <v>248</v>
      </c>
    </row>
    <row r="369" spans="2:12" s="1" customFormat="1" ht="6.9" customHeight="1" x14ac:dyDescent="0.2">
      <c r="B369" s="206"/>
      <c r="C369" s="207"/>
      <c r="D369" s="207"/>
      <c r="E369" s="207"/>
      <c r="F369" s="207"/>
      <c r="G369" s="207"/>
      <c r="H369" s="207"/>
      <c r="I369" s="207"/>
      <c r="J369" s="207"/>
      <c r="K369" s="42"/>
      <c r="L369" s="29"/>
    </row>
  </sheetData>
  <autoFilter ref="C133:K368" xr:uid="{00000000-0009-0000-0000-000015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180"/>
  <sheetViews>
    <sheetView showGridLines="0" topLeftCell="A132" workbookViewId="0">
      <selection activeCell="W134" sqref="W134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163</v>
      </c>
    </row>
    <row r="3" spans="2:4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</row>
    <row r="4" spans="2:4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50"/>
      <c r="L5" s="20"/>
    </row>
    <row r="6" spans="2:46" ht="12" hidden="1" customHeight="1" x14ac:dyDescent="0.2">
      <c r="B6" s="250"/>
      <c r="D6" s="187" t="s">
        <v>14</v>
      </c>
      <c r="L6" s="20"/>
    </row>
    <row r="7" spans="2:4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46" ht="12" hidden="1" customHeight="1" x14ac:dyDescent="0.2">
      <c r="B8" s="250"/>
      <c r="D8" s="187" t="s">
        <v>211</v>
      </c>
      <c r="L8" s="20"/>
    </row>
    <row r="9" spans="2:46" s="1" customFormat="1" ht="16.5" hidden="1" customHeight="1" x14ac:dyDescent="0.2">
      <c r="B9" s="184"/>
      <c r="C9" s="186"/>
      <c r="D9" s="186"/>
      <c r="E9" s="345" t="s">
        <v>2294</v>
      </c>
      <c r="F9" s="344"/>
      <c r="G9" s="344"/>
      <c r="H9" s="344"/>
      <c r="I9" s="186"/>
      <c r="J9" s="186"/>
      <c r="L9" s="29"/>
    </row>
    <row r="10" spans="2:4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46" s="1" customFormat="1" ht="16.5" hidden="1" customHeight="1" x14ac:dyDescent="0.2">
      <c r="B11" s="184"/>
      <c r="C11" s="186"/>
      <c r="D11" s="186"/>
      <c r="E11" s="343" t="s">
        <v>2570</v>
      </c>
      <c r="F11" s="344"/>
      <c r="G11" s="344"/>
      <c r="H11" s="344"/>
      <c r="I11" s="186"/>
      <c r="J11" s="186"/>
      <c r="L11" s="29"/>
    </row>
    <row r="12" spans="2:4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4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4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4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4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ROUND(J129,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ROUND((SUM(BE129:BE179)),  2)</f>
        <v>0</v>
      </c>
      <c r="G35" s="186"/>
      <c r="H35" s="186"/>
      <c r="I35" s="273">
        <v>0.21</v>
      </c>
      <c r="J35" s="272">
        <f>ROUND(((SUM(BE129:BE179))*I35),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ROUND((SUM(BF129:BF179)),  2)</f>
        <v>0</v>
      </c>
      <c r="G36" s="186"/>
      <c r="H36" s="186"/>
      <c r="I36" s="273">
        <v>0.15</v>
      </c>
      <c r="J36" s="272">
        <f>ROUND(((SUM(BF129:BF179))*I36),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ROUND((SUM(BG129:BG179)),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ROUND((SUM(BH129:BH179)),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ROUND((SUM(BI129:BI179)),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2294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02 - Zastřešení chodníku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J129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J130</f>
        <v>0</v>
      </c>
      <c r="L99" s="106"/>
    </row>
    <row r="100" spans="2:47" s="9" customFormat="1" ht="20" customHeight="1" x14ac:dyDescent="0.2">
      <c r="B100" s="201"/>
      <c r="C100" s="202"/>
      <c r="D100" s="203" t="s">
        <v>728</v>
      </c>
      <c r="E100" s="204"/>
      <c r="F100" s="204"/>
      <c r="G100" s="204"/>
      <c r="H100" s="204"/>
      <c r="I100" s="204"/>
      <c r="J100" s="205">
        <f>J131</f>
        <v>0</v>
      </c>
      <c r="L100" s="110"/>
    </row>
    <row r="101" spans="2:47" s="9" customFormat="1" ht="20" customHeight="1" x14ac:dyDescent="0.2">
      <c r="B101" s="201"/>
      <c r="C101" s="202"/>
      <c r="D101" s="203" t="s">
        <v>729</v>
      </c>
      <c r="E101" s="204"/>
      <c r="F101" s="204"/>
      <c r="G101" s="204"/>
      <c r="H101" s="204"/>
      <c r="I101" s="204"/>
      <c r="J101" s="205">
        <f>J138</f>
        <v>0</v>
      </c>
      <c r="L101" s="110"/>
    </row>
    <row r="102" spans="2:47" s="9" customFormat="1" ht="20" customHeight="1" x14ac:dyDescent="0.2">
      <c r="B102" s="201"/>
      <c r="C102" s="202"/>
      <c r="D102" s="203" t="s">
        <v>730</v>
      </c>
      <c r="E102" s="204"/>
      <c r="F102" s="204"/>
      <c r="G102" s="204"/>
      <c r="H102" s="204"/>
      <c r="I102" s="204"/>
      <c r="J102" s="205">
        <f>J147</f>
        <v>0</v>
      </c>
      <c r="L102" s="110"/>
    </row>
    <row r="103" spans="2:47" s="9" customFormat="1" ht="20" customHeight="1" x14ac:dyDescent="0.2">
      <c r="B103" s="201"/>
      <c r="C103" s="202"/>
      <c r="D103" s="203" t="s">
        <v>229</v>
      </c>
      <c r="E103" s="204"/>
      <c r="F103" s="204"/>
      <c r="G103" s="204"/>
      <c r="H103" s="204"/>
      <c r="I103" s="204"/>
      <c r="J103" s="205">
        <f>J160</f>
        <v>0</v>
      </c>
      <c r="L103" s="110"/>
    </row>
    <row r="104" spans="2:47" s="8" customFormat="1" ht="24.9" customHeight="1" x14ac:dyDescent="0.2">
      <c r="B104" s="196"/>
      <c r="C104" s="197"/>
      <c r="D104" s="198" t="s">
        <v>231</v>
      </c>
      <c r="E104" s="199"/>
      <c r="F104" s="199"/>
      <c r="G104" s="199"/>
      <c r="H104" s="199"/>
      <c r="I104" s="199"/>
      <c r="J104" s="200">
        <f>J164</f>
        <v>0</v>
      </c>
      <c r="L104" s="106"/>
    </row>
    <row r="105" spans="2:47" s="9" customFormat="1" ht="20" customHeight="1" x14ac:dyDescent="0.2">
      <c r="B105" s="201"/>
      <c r="C105" s="202"/>
      <c r="D105" s="203" t="s">
        <v>494</v>
      </c>
      <c r="E105" s="204"/>
      <c r="F105" s="204"/>
      <c r="G105" s="204"/>
      <c r="H105" s="204"/>
      <c r="I105" s="204"/>
      <c r="J105" s="205">
        <f>J165</f>
        <v>0</v>
      </c>
      <c r="L105" s="110"/>
    </row>
    <row r="106" spans="2:47" s="9" customFormat="1" ht="20" customHeight="1" x14ac:dyDescent="0.2">
      <c r="B106" s="201"/>
      <c r="C106" s="202"/>
      <c r="D106" s="203" t="s">
        <v>497</v>
      </c>
      <c r="E106" s="204"/>
      <c r="F106" s="204"/>
      <c r="G106" s="204"/>
      <c r="H106" s="204"/>
      <c r="I106" s="204"/>
      <c r="J106" s="205">
        <f>J174</f>
        <v>0</v>
      </c>
      <c r="L106" s="110"/>
    </row>
    <row r="107" spans="2:47" s="9" customFormat="1" ht="20" customHeight="1" x14ac:dyDescent="0.2">
      <c r="B107" s="201"/>
      <c r="C107" s="202"/>
      <c r="D107" s="203" t="s">
        <v>499</v>
      </c>
      <c r="E107" s="204"/>
      <c r="F107" s="204"/>
      <c r="G107" s="204"/>
      <c r="H107" s="204"/>
      <c r="I107" s="204"/>
      <c r="J107" s="205">
        <f>J177</f>
        <v>0</v>
      </c>
      <c r="L107" s="110"/>
    </row>
    <row r="108" spans="2:47" s="1" customFormat="1" ht="21.75" customHeight="1" x14ac:dyDescent="0.2">
      <c r="B108" s="184"/>
      <c r="C108" s="186"/>
      <c r="D108" s="186"/>
      <c r="E108" s="186"/>
      <c r="F108" s="186"/>
      <c r="G108" s="186"/>
      <c r="H108" s="186"/>
      <c r="I108" s="186"/>
      <c r="J108" s="186"/>
      <c r="L108" s="29"/>
    </row>
    <row r="109" spans="2:47" s="1" customFormat="1" ht="6.9" customHeight="1" x14ac:dyDescent="0.2">
      <c r="B109" s="206"/>
      <c r="C109" s="207"/>
      <c r="D109" s="207"/>
      <c r="E109" s="207"/>
      <c r="F109" s="207"/>
      <c r="G109" s="207"/>
      <c r="H109" s="207"/>
      <c r="I109" s="207"/>
      <c r="J109" s="207"/>
      <c r="K109" s="42"/>
      <c r="L109" s="29"/>
    </row>
    <row r="113" spans="2:20" s="1" customFormat="1" ht="6.9" customHeight="1" x14ac:dyDescent="0.2">
      <c r="B113" s="182"/>
      <c r="C113" s="183"/>
      <c r="D113" s="183"/>
      <c r="E113" s="183"/>
      <c r="F113" s="183"/>
      <c r="G113" s="183"/>
      <c r="H113" s="183"/>
      <c r="I113" s="183"/>
      <c r="J113" s="183"/>
      <c r="K113" s="44"/>
      <c r="L113" s="29"/>
    </row>
    <row r="114" spans="2:20" s="1" customFormat="1" ht="24.9" customHeight="1" x14ac:dyDescent="0.2">
      <c r="B114" s="184"/>
      <c r="C114" s="185" t="s">
        <v>233</v>
      </c>
      <c r="D114" s="186"/>
      <c r="E114" s="186"/>
      <c r="F114" s="186"/>
      <c r="G114" s="186"/>
      <c r="H114" s="186"/>
      <c r="I114" s="186"/>
      <c r="J114" s="186"/>
      <c r="L114" s="29"/>
    </row>
    <row r="115" spans="2:20" s="1" customFormat="1" ht="6.9" customHeight="1" x14ac:dyDescent="0.2">
      <c r="B115" s="184"/>
      <c r="C115" s="186"/>
      <c r="D115" s="186"/>
      <c r="E115" s="186"/>
      <c r="F115" s="186"/>
      <c r="G115" s="186"/>
      <c r="H115" s="186"/>
      <c r="I115" s="186"/>
      <c r="J115" s="186"/>
      <c r="L115" s="29"/>
    </row>
    <row r="116" spans="2:20" s="1" customFormat="1" ht="12" customHeight="1" x14ac:dyDescent="0.2">
      <c r="B116" s="184"/>
      <c r="C116" s="187" t="s">
        <v>14</v>
      </c>
      <c r="D116" s="186"/>
      <c r="E116" s="186"/>
      <c r="F116" s="186"/>
      <c r="G116" s="186"/>
      <c r="H116" s="186"/>
      <c r="I116" s="186"/>
      <c r="J116" s="186"/>
      <c r="L116" s="29"/>
    </row>
    <row r="117" spans="2:20" s="1" customFormat="1" ht="16.5" customHeight="1" x14ac:dyDescent="0.2">
      <c r="B117" s="184"/>
      <c r="C117" s="186"/>
      <c r="D117" s="186"/>
      <c r="E117" s="345" t="str">
        <f>E7</f>
        <v>ON Náchod Urgentní příjem</v>
      </c>
      <c r="F117" s="346"/>
      <c r="G117" s="346"/>
      <c r="H117" s="346"/>
      <c r="I117" s="186"/>
      <c r="J117" s="186"/>
      <c r="L117" s="29"/>
    </row>
    <row r="118" spans="2:20" ht="12" customHeight="1" x14ac:dyDescent="0.2">
      <c r="B118" s="250"/>
      <c r="C118" s="187" t="s">
        <v>211</v>
      </c>
      <c r="L118" s="20"/>
    </row>
    <row r="119" spans="2:20" s="1" customFormat="1" ht="16.5" customHeight="1" x14ac:dyDescent="0.2">
      <c r="B119" s="184"/>
      <c r="C119" s="186"/>
      <c r="D119" s="186"/>
      <c r="E119" s="345" t="s">
        <v>2294</v>
      </c>
      <c r="F119" s="344"/>
      <c r="G119" s="344"/>
      <c r="H119" s="344"/>
      <c r="I119" s="186"/>
      <c r="J119" s="186"/>
      <c r="L119" s="29"/>
    </row>
    <row r="120" spans="2:20" s="1" customFormat="1" ht="12" customHeight="1" x14ac:dyDescent="0.2">
      <c r="B120" s="184"/>
      <c r="C120" s="187" t="s">
        <v>491</v>
      </c>
      <c r="D120" s="186"/>
      <c r="E120" s="186"/>
      <c r="F120" s="186"/>
      <c r="G120" s="186"/>
      <c r="H120" s="186"/>
      <c r="I120" s="186"/>
      <c r="J120" s="186"/>
      <c r="L120" s="29"/>
    </row>
    <row r="121" spans="2:20" s="1" customFormat="1" ht="16.5" customHeight="1" x14ac:dyDescent="0.2">
      <c r="B121" s="184"/>
      <c r="C121" s="186"/>
      <c r="D121" s="186"/>
      <c r="E121" s="343" t="str">
        <f>E11</f>
        <v>02 - Zastřešení chodníku</v>
      </c>
      <c r="F121" s="344"/>
      <c r="G121" s="344"/>
      <c r="H121" s="344"/>
      <c r="I121" s="186"/>
      <c r="J121" s="186"/>
      <c r="L121" s="29"/>
    </row>
    <row r="122" spans="2:20" s="1" customFormat="1" ht="6.9" customHeight="1" x14ac:dyDescent="0.2">
      <c r="B122" s="184"/>
      <c r="C122" s="186"/>
      <c r="D122" s="186"/>
      <c r="E122" s="186"/>
      <c r="F122" s="186"/>
      <c r="G122" s="186"/>
      <c r="H122" s="186"/>
      <c r="I122" s="186"/>
      <c r="J122" s="186"/>
      <c r="L122" s="29"/>
    </row>
    <row r="123" spans="2:20" s="1" customFormat="1" ht="12" customHeight="1" x14ac:dyDescent="0.2">
      <c r="B123" s="184"/>
      <c r="C123" s="187" t="s">
        <v>18</v>
      </c>
      <c r="D123" s="186"/>
      <c r="E123" s="186"/>
      <c r="F123" s="188" t="str">
        <f>F14</f>
        <v>Náchod</v>
      </c>
      <c r="G123" s="186"/>
      <c r="H123" s="186"/>
      <c r="I123" s="187" t="s">
        <v>20</v>
      </c>
      <c r="J123" s="189" t="str">
        <f>IF(J14="","",J14)</f>
        <v>10. 8. 2023</v>
      </c>
      <c r="L123" s="29"/>
    </row>
    <row r="124" spans="2:20" s="1" customFormat="1" ht="6.9" customHeight="1" x14ac:dyDescent="0.2">
      <c r="B124" s="184"/>
      <c r="C124" s="186"/>
      <c r="D124" s="186"/>
      <c r="E124" s="186"/>
      <c r="F124" s="186"/>
      <c r="G124" s="186"/>
      <c r="H124" s="186"/>
      <c r="I124" s="186"/>
      <c r="J124" s="186"/>
      <c r="L124" s="29"/>
    </row>
    <row r="125" spans="2:20" s="1" customFormat="1" ht="15.15" customHeight="1" x14ac:dyDescent="0.2">
      <c r="B125" s="184"/>
      <c r="C125" s="187" t="s">
        <v>22</v>
      </c>
      <c r="D125" s="186"/>
      <c r="E125" s="186"/>
      <c r="F125" s="188" t="str">
        <f>E17</f>
        <v>Královéhradecký kraj</v>
      </c>
      <c r="G125" s="186"/>
      <c r="H125" s="186"/>
      <c r="I125" s="187" t="s">
        <v>30</v>
      </c>
      <c r="J125" s="190" t="str">
        <f>E23</f>
        <v>PROXION s.r.o.</v>
      </c>
      <c r="L125" s="29"/>
    </row>
    <row r="126" spans="2:20" s="1" customFormat="1" ht="15.15" customHeight="1" x14ac:dyDescent="0.2">
      <c r="B126" s="184"/>
      <c r="C126" s="187" t="s">
        <v>28</v>
      </c>
      <c r="D126" s="186"/>
      <c r="E126" s="186"/>
      <c r="F126" s="188" t="str">
        <f>IF(E20="","",E20)</f>
        <v xml:space="preserve"> </v>
      </c>
      <c r="G126" s="186"/>
      <c r="H126" s="186"/>
      <c r="I126" s="187" t="s">
        <v>35</v>
      </c>
      <c r="J126" s="190" t="str">
        <f>E26</f>
        <v>Michael Hlušek</v>
      </c>
      <c r="L126" s="29"/>
    </row>
    <row r="127" spans="2:20" s="1" customFormat="1" ht="10.4" customHeight="1" x14ac:dyDescent="0.2">
      <c r="B127" s="184"/>
      <c r="C127" s="186"/>
      <c r="D127" s="186"/>
      <c r="E127" s="186"/>
      <c r="F127" s="186"/>
      <c r="G127" s="186"/>
      <c r="H127" s="186"/>
      <c r="I127" s="186"/>
      <c r="J127" s="186"/>
      <c r="L127" s="29"/>
    </row>
    <row r="128" spans="2:20" s="10" customFormat="1" ht="29.25" customHeight="1" x14ac:dyDescent="0.2">
      <c r="B128" s="209"/>
      <c r="C128" s="210" t="s">
        <v>234</v>
      </c>
      <c r="D128" s="211" t="s">
        <v>63</v>
      </c>
      <c r="E128" s="211" t="s">
        <v>59</v>
      </c>
      <c r="F128" s="211" t="s">
        <v>60</v>
      </c>
      <c r="G128" s="211" t="s">
        <v>235</v>
      </c>
      <c r="H128" s="211" t="s">
        <v>236</v>
      </c>
      <c r="I128" s="211" t="s">
        <v>237</v>
      </c>
      <c r="J128" s="212" t="s">
        <v>224</v>
      </c>
      <c r="K128" s="118" t="s">
        <v>238</v>
      </c>
      <c r="L128" s="114"/>
      <c r="M128" s="56" t="s">
        <v>1</v>
      </c>
      <c r="N128" s="57" t="s">
        <v>42</v>
      </c>
      <c r="O128" s="57" t="s">
        <v>239</v>
      </c>
      <c r="P128" s="57" t="s">
        <v>240</v>
      </c>
      <c r="Q128" s="57" t="s">
        <v>241</v>
      </c>
      <c r="R128" s="57" t="s">
        <v>242</v>
      </c>
      <c r="S128" s="57" t="s">
        <v>243</v>
      </c>
      <c r="T128" s="58" t="s">
        <v>244</v>
      </c>
    </row>
    <row r="129" spans="2:65" s="1" customFormat="1" ht="23" customHeight="1" x14ac:dyDescent="0.35">
      <c r="B129" s="184"/>
      <c r="C129" s="213" t="s">
        <v>245</v>
      </c>
      <c r="D129" s="186"/>
      <c r="E129" s="186"/>
      <c r="F129" s="186"/>
      <c r="G129" s="186"/>
      <c r="H129" s="186"/>
      <c r="I129" s="186"/>
      <c r="J129" s="214">
        <f>BK129</f>
        <v>0</v>
      </c>
      <c r="L129" s="29"/>
      <c r="M129" s="59"/>
      <c r="N129" s="50"/>
      <c r="O129" s="50"/>
      <c r="P129" s="120">
        <f>P130+P164</f>
        <v>1808.1361650000001</v>
      </c>
      <c r="Q129" s="50"/>
      <c r="R129" s="120">
        <f>R130+R164</f>
        <v>509.09330175999992</v>
      </c>
      <c r="S129" s="50"/>
      <c r="T129" s="121">
        <f>T130+T164</f>
        <v>0</v>
      </c>
      <c r="AT129" s="17" t="s">
        <v>77</v>
      </c>
      <c r="AU129" s="17" t="s">
        <v>226</v>
      </c>
      <c r="BK129" s="122">
        <f>BK130+BK164</f>
        <v>0</v>
      </c>
    </row>
    <row r="130" spans="2:65" s="11" customFormat="1" ht="26" customHeight="1" x14ac:dyDescent="0.35">
      <c r="B130" s="215"/>
      <c r="C130" s="216"/>
      <c r="D130" s="217" t="s">
        <v>77</v>
      </c>
      <c r="E130" s="218" t="s">
        <v>246</v>
      </c>
      <c r="F130" s="218" t="s">
        <v>247</v>
      </c>
      <c r="G130" s="216"/>
      <c r="H130" s="216"/>
      <c r="I130" s="216"/>
      <c r="J130" s="219">
        <f>BK130</f>
        <v>0</v>
      </c>
      <c r="L130" s="123"/>
      <c r="M130" s="127"/>
      <c r="P130" s="128">
        <f>P131+P138+P147+P160</f>
        <v>1660.024165</v>
      </c>
      <c r="R130" s="128">
        <f>R131+R138+R147+R160</f>
        <v>508.12628175999993</v>
      </c>
      <c r="T130" s="129">
        <f>T131+T138+T147+T160</f>
        <v>0</v>
      </c>
      <c r="AR130" s="124" t="s">
        <v>86</v>
      </c>
      <c r="AT130" s="130" t="s">
        <v>77</v>
      </c>
      <c r="AU130" s="130" t="s">
        <v>78</v>
      </c>
      <c r="AY130" s="124" t="s">
        <v>248</v>
      </c>
      <c r="BK130" s="131">
        <f>BK131+BK138+BK147+BK160</f>
        <v>0</v>
      </c>
    </row>
    <row r="131" spans="2:65" s="11" customFormat="1" ht="23" customHeight="1" x14ac:dyDescent="0.25">
      <c r="B131" s="215"/>
      <c r="C131" s="216"/>
      <c r="D131" s="217" t="s">
        <v>77</v>
      </c>
      <c r="E131" s="220" t="s">
        <v>88</v>
      </c>
      <c r="F131" s="220" t="s">
        <v>757</v>
      </c>
      <c r="G131" s="216"/>
      <c r="H131" s="216"/>
      <c r="I131" s="216"/>
      <c r="J131" s="221">
        <f>BK131</f>
        <v>0</v>
      </c>
      <c r="L131" s="123"/>
      <c r="M131" s="127"/>
      <c r="P131" s="128">
        <f>SUM(P132:P137)</f>
        <v>124.60480000000001</v>
      </c>
      <c r="R131" s="128">
        <f>SUM(R132:R137)</f>
        <v>81.292192</v>
      </c>
      <c r="T131" s="129">
        <f>SUM(T132:T137)</f>
        <v>0</v>
      </c>
      <c r="AR131" s="124" t="s">
        <v>86</v>
      </c>
      <c r="AT131" s="130" t="s">
        <v>77</v>
      </c>
      <c r="AU131" s="130" t="s">
        <v>86</v>
      </c>
      <c r="AY131" s="124" t="s">
        <v>248</v>
      </c>
      <c r="BK131" s="131">
        <f>SUM(BK132:BK137)</f>
        <v>0</v>
      </c>
    </row>
    <row r="132" spans="2:65" s="1" customFormat="1" ht="38" customHeight="1" x14ac:dyDescent="0.2">
      <c r="B132" s="184"/>
      <c r="C132" s="222" t="s">
        <v>86</v>
      </c>
      <c r="D132" s="222" t="s">
        <v>250</v>
      </c>
      <c r="E132" s="223" t="s">
        <v>2571</v>
      </c>
      <c r="F132" s="224" t="s">
        <v>2572</v>
      </c>
      <c r="G132" s="225" t="s">
        <v>283</v>
      </c>
      <c r="H132" s="226">
        <v>160</v>
      </c>
      <c r="I132" s="180">
        <v>0</v>
      </c>
      <c r="J132" s="228">
        <f>ROUND(I132*H132,2)</f>
        <v>0</v>
      </c>
      <c r="K132" s="141"/>
      <c r="L132" s="29"/>
      <c r="M132" s="142" t="s">
        <v>1</v>
      </c>
      <c r="N132" s="143" t="s">
        <v>43</v>
      </c>
      <c r="O132" s="144">
        <v>0.42799999999999999</v>
      </c>
      <c r="P132" s="144">
        <f>O132*H132</f>
        <v>68.48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253</v>
      </c>
      <c r="AT132" s="146" t="s">
        <v>250</v>
      </c>
      <c r="AU132" s="146" t="s">
        <v>88</v>
      </c>
      <c r="AY132" s="17" t="s">
        <v>248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7" t="s">
        <v>86</v>
      </c>
      <c r="BK132" s="147">
        <f>ROUND(I132*H132,2)</f>
        <v>0</v>
      </c>
      <c r="BL132" s="17" t="s">
        <v>253</v>
      </c>
      <c r="BM132" s="146" t="s">
        <v>2573</v>
      </c>
    </row>
    <row r="133" spans="2:65" s="12" customFormat="1" x14ac:dyDescent="0.2">
      <c r="B133" s="229"/>
      <c r="C133" s="230"/>
      <c r="D133" s="231" t="s">
        <v>255</v>
      </c>
      <c r="E133" s="232" t="s">
        <v>1</v>
      </c>
      <c r="F133" s="233" t="s">
        <v>2574</v>
      </c>
      <c r="G133" s="230"/>
      <c r="H133" s="234">
        <v>160</v>
      </c>
      <c r="I133" s="230"/>
      <c r="J133" s="230"/>
      <c r="L133" s="148"/>
      <c r="M133" s="150"/>
      <c r="T133" s="151"/>
      <c r="AT133" s="149" t="s">
        <v>255</v>
      </c>
      <c r="AU133" s="149" t="s">
        <v>88</v>
      </c>
      <c r="AV133" s="12" t="s">
        <v>88</v>
      </c>
      <c r="AW133" s="12" t="s">
        <v>34</v>
      </c>
      <c r="AX133" s="12" t="s">
        <v>86</v>
      </c>
      <c r="AY133" s="149" t="s">
        <v>248</v>
      </c>
    </row>
    <row r="134" spans="2:65" s="1" customFormat="1" ht="16.5" customHeight="1" x14ac:dyDescent="0.2">
      <c r="B134" s="184"/>
      <c r="C134" s="240" t="s">
        <v>88</v>
      </c>
      <c r="D134" s="240" t="s">
        <v>351</v>
      </c>
      <c r="E134" s="241" t="s">
        <v>2575</v>
      </c>
      <c r="F134" s="242" t="s">
        <v>2576</v>
      </c>
      <c r="G134" s="243" t="s">
        <v>298</v>
      </c>
      <c r="H134" s="244">
        <v>32</v>
      </c>
      <c r="I134" s="245">
        <v>0</v>
      </c>
      <c r="J134" s="246">
        <f>ROUND(I134*H134,2)</f>
        <v>0</v>
      </c>
      <c r="K134" s="156"/>
      <c r="L134" s="157"/>
      <c r="M134" s="158" t="s">
        <v>1</v>
      </c>
      <c r="N134" s="159" t="s">
        <v>43</v>
      </c>
      <c r="O134" s="144">
        <v>0</v>
      </c>
      <c r="P134" s="144">
        <f>O134*H134</f>
        <v>0</v>
      </c>
      <c r="Q134" s="144">
        <v>2.4289999999999998</v>
      </c>
      <c r="R134" s="144">
        <f>Q134*H134</f>
        <v>77.727999999999994</v>
      </c>
      <c r="S134" s="144">
        <v>0</v>
      </c>
      <c r="T134" s="145">
        <f>S134*H134</f>
        <v>0</v>
      </c>
      <c r="AR134" s="146" t="s">
        <v>286</v>
      </c>
      <c r="AT134" s="146" t="s">
        <v>351</v>
      </c>
      <c r="AU134" s="146" t="s">
        <v>88</v>
      </c>
      <c r="AY134" s="17" t="s">
        <v>248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86</v>
      </c>
      <c r="BK134" s="147">
        <f>ROUND(I134*H134,2)</f>
        <v>0</v>
      </c>
      <c r="BL134" s="17" t="s">
        <v>253</v>
      </c>
      <c r="BM134" s="146" t="s">
        <v>2577</v>
      </c>
    </row>
    <row r="135" spans="2:65" s="12" customFormat="1" x14ac:dyDescent="0.2">
      <c r="B135" s="229"/>
      <c r="C135" s="230"/>
      <c r="D135" s="231" t="s">
        <v>255</v>
      </c>
      <c r="E135" s="232" t="s">
        <v>1</v>
      </c>
      <c r="F135" s="233" t="s">
        <v>2578</v>
      </c>
      <c r="G135" s="230"/>
      <c r="H135" s="234">
        <v>32</v>
      </c>
      <c r="I135" s="230"/>
      <c r="J135" s="230"/>
      <c r="L135" s="148"/>
      <c r="M135" s="150"/>
      <c r="T135" s="151"/>
      <c r="AT135" s="149" t="s">
        <v>255</v>
      </c>
      <c r="AU135" s="149" t="s">
        <v>88</v>
      </c>
      <c r="AV135" s="12" t="s">
        <v>88</v>
      </c>
      <c r="AW135" s="12" t="s">
        <v>34</v>
      </c>
      <c r="AX135" s="12" t="s">
        <v>86</v>
      </c>
      <c r="AY135" s="149" t="s">
        <v>248</v>
      </c>
    </row>
    <row r="136" spans="2:65" s="1" customFormat="1" ht="24.15" customHeight="1" x14ac:dyDescent="0.2">
      <c r="B136" s="184"/>
      <c r="C136" s="222" t="s">
        <v>113</v>
      </c>
      <c r="D136" s="222" t="s">
        <v>250</v>
      </c>
      <c r="E136" s="223" t="s">
        <v>2579</v>
      </c>
      <c r="F136" s="224" t="s">
        <v>2580</v>
      </c>
      <c r="G136" s="225" t="s">
        <v>343</v>
      </c>
      <c r="H136" s="226">
        <v>3.2</v>
      </c>
      <c r="I136" s="227">
        <v>0</v>
      </c>
      <c r="J136" s="228">
        <f>ROUND(I136*H136,2)</f>
        <v>0</v>
      </c>
      <c r="K136" s="141"/>
      <c r="L136" s="29"/>
      <c r="M136" s="142" t="s">
        <v>1</v>
      </c>
      <c r="N136" s="143" t="s">
        <v>43</v>
      </c>
      <c r="O136" s="144">
        <v>17.539000000000001</v>
      </c>
      <c r="P136" s="144">
        <f>O136*H136</f>
        <v>56.124800000000008</v>
      </c>
      <c r="Q136" s="144">
        <v>1.11381</v>
      </c>
      <c r="R136" s="144">
        <f>Q136*H136</f>
        <v>3.5641920000000002</v>
      </c>
      <c r="S136" s="144">
        <v>0</v>
      </c>
      <c r="T136" s="145">
        <f>S136*H136</f>
        <v>0</v>
      </c>
      <c r="AR136" s="146" t="s">
        <v>253</v>
      </c>
      <c r="AT136" s="146" t="s">
        <v>250</v>
      </c>
      <c r="AU136" s="146" t="s">
        <v>88</v>
      </c>
      <c r="AY136" s="17" t="s">
        <v>248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86</v>
      </c>
      <c r="BK136" s="147">
        <f>ROUND(I136*H136,2)</f>
        <v>0</v>
      </c>
      <c r="BL136" s="17" t="s">
        <v>253</v>
      </c>
      <c r="BM136" s="146" t="s">
        <v>2581</v>
      </c>
    </row>
    <row r="137" spans="2:65" s="12" customFormat="1" x14ac:dyDescent="0.2">
      <c r="B137" s="229"/>
      <c r="C137" s="230"/>
      <c r="D137" s="231" t="s">
        <v>255</v>
      </c>
      <c r="E137" s="232" t="s">
        <v>1</v>
      </c>
      <c r="F137" s="233" t="s">
        <v>2582</v>
      </c>
      <c r="G137" s="230"/>
      <c r="H137" s="234">
        <v>3.2</v>
      </c>
      <c r="I137" s="230"/>
      <c r="J137" s="230"/>
      <c r="L137" s="148"/>
      <c r="M137" s="150"/>
      <c r="T137" s="151"/>
      <c r="AT137" s="149" t="s">
        <v>255</v>
      </c>
      <c r="AU137" s="149" t="s">
        <v>88</v>
      </c>
      <c r="AV137" s="12" t="s">
        <v>88</v>
      </c>
      <c r="AW137" s="12" t="s">
        <v>34</v>
      </c>
      <c r="AX137" s="12" t="s">
        <v>86</v>
      </c>
      <c r="AY137" s="149" t="s">
        <v>248</v>
      </c>
    </row>
    <row r="138" spans="2:65" s="11" customFormat="1" ht="23" customHeight="1" x14ac:dyDescent="0.25">
      <c r="B138" s="215"/>
      <c r="C138" s="216"/>
      <c r="D138" s="217" t="s">
        <v>77</v>
      </c>
      <c r="E138" s="220" t="s">
        <v>113</v>
      </c>
      <c r="F138" s="220" t="s">
        <v>792</v>
      </c>
      <c r="G138" s="216"/>
      <c r="H138" s="216"/>
      <c r="I138" s="216"/>
      <c r="J138" s="221">
        <f>BK138</f>
        <v>0</v>
      </c>
      <c r="L138" s="123"/>
      <c r="M138" s="127"/>
      <c r="P138" s="128">
        <f>SUM(P139:P146)</f>
        <v>291.50239999999997</v>
      </c>
      <c r="R138" s="128">
        <f>SUM(R139:R146)</f>
        <v>45.733007999999991</v>
      </c>
      <c r="T138" s="129">
        <f>SUM(T139:T146)</f>
        <v>0</v>
      </c>
      <c r="AR138" s="124" t="s">
        <v>86</v>
      </c>
      <c r="AT138" s="130" t="s">
        <v>77</v>
      </c>
      <c r="AU138" s="130" t="s">
        <v>86</v>
      </c>
      <c r="AY138" s="124" t="s">
        <v>248</v>
      </c>
      <c r="BK138" s="131">
        <f>SUM(BK139:BK146)</f>
        <v>0</v>
      </c>
    </row>
    <row r="139" spans="2:65" s="1" customFormat="1" ht="33" customHeight="1" x14ac:dyDescent="0.2">
      <c r="B139" s="184"/>
      <c r="C139" s="222" t="s">
        <v>253</v>
      </c>
      <c r="D139" s="222" t="s">
        <v>250</v>
      </c>
      <c r="E139" s="223" t="s">
        <v>2583</v>
      </c>
      <c r="F139" s="224" t="s">
        <v>2584</v>
      </c>
      <c r="G139" s="225" t="s">
        <v>298</v>
      </c>
      <c r="H139" s="226">
        <v>16</v>
      </c>
      <c r="I139" s="227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2.7850000000000001</v>
      </c>
      <c r="P139" s="144">
        <f>O139*H139</f>
        <v>44.56</v>
      </c>
      <c r="Q139" s="144">
        <v>2.5018699999999998</v>
      </c>
      <c r="R139" s="144">
        <f>Q139*H139</f>
        <v>40.029919999999997</v>
      </c>
      <c r="S139" s="144">
        <v>0</v>
      </c>
      <c r="T139" s="145">
        <f>S139*H139</f>
        <v>0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2585</v>
      </c>
    </row>
    <row r="140" spans="2:65" s="12" customFormat="1" x14ac:dyDescent="0.2">
      <c r="B140" s="229"/>
      <c r="C140" s="230"/>
      <c r="D140" s="231" t="s">
        <v>255</v>
      </c>
      <c r="E140" s="232" t="s">
        <v>1</v>
      </c>
      <c r="F140" s="233" t="s">
        <v>2586</v>
      </c>
      <c r="G140" s="230"/>
      <c r="H140" s="234">
        <v>16</v>
      </c>
      <c r="I140" s="230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86</v>
      </c>
      <c r="AY140" s="149" t="s">
        <v>248</v>
      </c>
    </row>
    <row r="141" spans="2:65" s="1" customFormat="1" ht="21.75" customHeight="1" x14ac:dyDescent="0.2">
      <c r="B141" s="184"/>
      <c r="C141" s="222" t="s">
        <v>270</v>
      </c>
      <c r="D141" s="222" t="s">
        <v>250</v>
      </c>
      <c r="E141" s="223" t="s">
        <v>846</v>
      </c>
      <c r="F141" s="224" t="s">
        <v>847</v>
      </c>
      <c r="G141" s="225" t="s">
        <v>343</v>
      </c>
      <c r="H141" s="226">
        <v>4.8</v>
      </c>
      <c r="I141" s="227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28.484999999999999</v>
      </c>
      <c r="P141" s="144">
        <f>O141*H141</f>
        <v>136.72799999999998</v>
      </c>
      <c r="Q141" s="144">
        <v>1.05237</v>
      </c>
      <c r="R141" s="144">
        <f>Q141*H141</f>
        <v>5.0513760000000003</v>
      </c>
      <c r="S141" s="144">
        <v>0</v>
      </c>
      <c r="T141" s="145">
        <f>S141*H141</f>
        <v>0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2587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2588</v>
      </c>
      <c r="G142" s="230"/>
      <c r="H142" s="234">
        <v>4.8</v>
      </c>
      <c r="I142" s="230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" customFormat="1" ht="24.15" customHeight="1" x14ac:dyDescent="0.2">
      <c r="B143" s="184"/>
      <c r="C143" s="222" t="s">
        <v>276</v>
      </c>
      <c r="D143" s="222" t="s">
        <v>250</v>
      </c>
      <c r="E143" s="223" t="s">
        <v>2589</v>
      </c>
      <c r="F143" s="224" t="s">
        <v>2590</v>
      </c>
      <c r="G143" s="225" t="s">
        <v>193</v>
      </c>
      <c r="H143" s="226">
        <v>108.8</v>
      </c>
      <c r="I143" s="227">
        <v>0</v>
      </c>
      <c r="J143" s="228">
        <f>ROUND(I143*H143,2)</f>
        <v>0</v>
      </c>
      <c r="K143" s="141"/>
      <c r="L143" s="29"/>
      <c r="M143" s="142" t="s">
        <v>1</v>
      </c>
      <c r="N143" s="143" t="s">
        <v>43</v>
      </c>
      <c r="O143" s="144">
        <v>0.68400000000000005</v>
      </c>
      <c r="P143" s="144">
        <f>O143*H143</f>
        <v>74.419200000000004</v>
      </c>
      <c r="Q143" s="144">
        <v>3.0899999999999999E-3</v>
      </c>
      <c r="R143" s="144">
        <f>Q143*H143</f>
        <v>0.33619199999999999</v>
      </c>
      <c r="S143" s="144">
        <v>0</v>
      </c>
      <c r="T143" s="145">
        <f>S143*H143</f>
        <v>0</v>
      </c>
      <c r="AR143" s="146" t="s">
        <v>253</v>
      </c>
      <c r="AT143" s="146" t="s">
        <v>250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2591</v>
      </c>
    </row>
    <row r="144" spans="2:65" s="12" customFormat="1" x14ac:dyDescent="0.2">
      <c r="B144" s="229"/>
      <c r="C144" s="230"/>
      <c r="D144" s="231" t="s">
        <v>255</v>
      </c>
      <c r="E144" s="232" t="s">
        <v>1</v>
      </c>
      <c r="F144" s="233" t="s">
        <v>2592</v>
      </c>
      <c r="G144" s="230"/>
      <c r="H144" s="234">
        <v>108.8</v>
      </c>
      <c r="I144" s="230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86</v>
      </c>
      <c r="AY144" s="149" t="s">
        <v>248</v>
      </c>
    </row>
    <row r="145" spans="2:65" s="1" customFormat="1" ht="24.15" customHeight="1" x14ac:dyDescent="0.2">
      <c r="B145" s="184"/>
      <c r="C145" s="222" t="s">
        <v>280</v>
      </c>
      <c r="D145" s="222" t="s">
        <v>250</v>
      </c>
      <c r="E145" s="223" t="s">
        <v>2593</v>
      </c>
      <c r="F145" s="224" t="s">
        <v>2594</v>
      </c>
      <c r="G145" s="225" t="s">
        <v>193</v>
      </c>
      <c r="H145" s="226">
        <v>108.8</v>
      </c>
      <c r="I145" s="227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0.25900000000000001</v>
      </c>
      <c r="P145" s="144">
        <f>O145*H145</f>
        <v>28.179200000000002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2595</v>
      </c>
    </row>
    <row r="146" spans="2:65" s="1" customFormat="1" ht="24.15" customHeight="1" x14ac:dyDescent="0.2">
      <c r="B146" s="184"/>
      <c r="C146" s="222" t="s">
        <v>286</v>
      </c>
      <c r="D146" s="222" t="s">
        <v>250</v>
      </c>
      <c r="E146" s="223" t="s">
        <v>2596</v>
      </c>
      <c r="F146" s="224" t="s">
        <v>2597</v>
      </c>
      <c r="G146" s="225" t="s">
        <v>193</v>
      </c>
      <c r="H146" s="226">
        <v>108.8</v>
      </c>
      <c r="I146" s="227">
        <v>0</v>
      </c>
      <c r="J146" s="228">
        <f>ROUND(I146*H146,2)</f>
        <v>0</v>
      </c>
      <c r="K146" s="141"/>
      <c r="L146" s="29"/>
      <c r="M146" s="142" t="s">
        <v>1</v>
      </c>
      <c r="N146" s="143" t="s">
        <v>43</v>
      </c>
      <c r="O146" s="144">
        <v>7.0000000000000007E-2</v>
      </c>
      <c r="P146" s="144">
        <f>O146*H146</f>
        <v>7.6160000000000005</v>
      </c>
      <c r="Q146" s="144">
        <v>2.8999999999999998E-3</v>
      </c>
      <c r="R146" s="144">
        <f>Q146*H146</f>
        <v>0.31551999999999997</v>
      </c>
      <c r="S146" s="144">
        <v>0</v>
      </c>
      <c r="T146" s="145">
        <f>S146*H146</f>
        <v>0</v>
      </c>
      <c r="AR146" s="146" t="s">
        <v>253</v>
      </c>
      <c r="AT146" s="146" t="s">
        <v>250</v>
      </c>
      <c r="AU146" s="146" t="s">
        <v>88</v>
      </c>
      <c r="AY146" s="17" t="s">
        <v>248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86</v>
      </c>
      <c r="BK146" s="147">
        <f>ROUND(I146*H146,2)</f>
        <v>0</v>
      </c>
      <c r="BL146" s="17" t="s">
        <v>253</v>
      </c>
      <c r="BM146" s="146" t="s">
        <v>2598</v>
      </c>
    </row>
    <row r="147" spans="2:65" s="11" customFormat="1" ht="23" customHeight="1" x14ac:dyDescent="0.25">
      <c r="B147" s="215"/>
      <c r="C147" s="216"/>
      <c r="D147" s="217" t="s">
        <v>77</v>
      </c>
      <c r="E147" s="220" t="s">
        <v>253</v>
      </c>
      <c r="F147" s="220" t="s">
        <v>909</v>
      </c>
      <c r="G147" s="216"/>
      <c r="H147" s="216"/>
      <c r="I147" s="216"/>
      <c r="J147" s="221">
        <f>BK147</f>
        <v>0</v>
      </c>
      <c r="L147" s="123"/>
      <c r="M147" s="127"/>
      <c r="P147" s="128">
        <f>SUM(P148:P159)</f>
        <v>1205.4169650000001</v>
      </c>
      <c r="R147" s="128">
        <f>SUM(R148:R159)</f>
        <v>380.86383175999993</v>
      </c>
      <c r="T147" s="129">
        <f>SUM(T148:T159)</f>
        <v>0</v>
      </c>
      <c r="AR147" s="124" t="s">
        <v>86</v>
      </c>
      <c r="AT147" s="130" t="s">
        <v>77</v>
      </c>
      <c r="AU147" s="130" t="s">
        <v>86</v>
      </c>
      <c r="AY147" s="124" t="s">
        <v>248</v>
      </c>
      <c r="BK147" s="131">
        <f>SUM(BK148:BK159)</f>
        <v>0</v>
      </c>
    </row>
    <row r="148" spans="2:65" s="1" customFormat="1" ht="16.5" customHeight="1" x14ac:dyDescent="0.2">
      <c r="B148" s="184"/>
      <c r="C148" s="222" t="s">
        <v>291</v>
      </c>
      <c r="D148" s="222" t="s">
        <v>250</v>
      </c>
      <c r="E148" s="223" t="s">
        <v>2599</v>
      </c>
      <c r="F148" s="224" t="s">
        <v>2600</v>
      </c>
      <c r="G148" s="225" t="s">
        <v>298</v>
      </c>
      <c r="H148" s="226">
        <v>26.050999999999998</v>
      </c>
      <c r="I148" s="227">
        <v>0</v>
      </c>
      <c r="J148" s="228">
        <f>ROUND(I148*H148,2)</f>
        <v>0</v>
      </c>
      <c r="K148" s="141"/>
      <c r="L148" s="29"/>
      <c r="M148" s="142" t="s">
        <v>1</v>
      </c>
      <c r="N148" s="143" t="s">
        <v>43</v>
      </c>
      <c r="O148" s="144">
        <v>1.665</v>
      </c>
      <c r="P148" s="144">
        <f>O148*H148</f>
        <v>43.374915000000001</v>
      </c>
      <c r="Q148" s="144">
        <v>2.5020099999999998</v>
      </c>
      <c r="R148" s="144">
        <f>Q148*H148</f>
        <v>65.179862509999992</v>
      </c>
      <c r="S148" s="144">
        <v>0</v>
      </c>
      <c r="T148" s="145">
        <f>S148*H148</f>
        <v>0</v>
      </c>
      <c r="AR148" s="146" t="s">
        <v>253</v>
      </c>
      <c r="AT148" s="146" t="s">
        <v>250</v>
      </c>
      <c r="AU148" s="146" t="s">
        <v>88</v>
      </c>
      <c r="AY148" s="17" t="s">
        <v>248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86</v>
      </c>
      <c r="BK148" s="147">
        <f>ROUND(I148*H148,2)</f>
        <v>0</v>
      </c>
      <c r="BL148" s="17" t="s">
        <v>253</v>
      </c>
      <c r="BM148" s="146" t="s">
        <v>2601</v>
      </c>
    </row>
    <row r="149" spans="2:65" s="12" customFormat="1" ht="20" x14ac:dyDescent="0.2">
      <c r="B149" s="229"/>
      <c r="C149" s="230"/>
      <c r="D149" s="231" t="s">
        <v>255</v>
      </c>
      <c r="E149" s="232" t="s">
        <v>1</v>
      </c>
      <c r="F149" s="233" t="s">
        <v>2602</v>
      </c>
      <c r="G149" s="230"/>
      <c r="H149" s="234">
        <v>26.050999999999998</v>
      </c>
      <c r="I149" s="230"/>
      <c r="J149" s="230"/>
      <c r="L149" s="148"/>
      <c r="M149" s="150"/>
      <c r="T149" s="151"/>
      <c r="AT149" s="149" t="s">
        <v>255</v>
      </c>
      <c r="AU149" s="149" t="s">
        <v>88</v>
      </c>
      <c r="AV149" s="12" t="s">
        <v>88</v>
      </c>
      <c r="AW149" s="12" t="s">
        <v>34</v>
      </c>
      <c r="AX149" s="12" t="s">
        <v>86</v>
      </c>
      <c r="AY149" s="149" t="s">
        <v>248</v>
      </c>
    </row>
    <row r="150" spans="2:65" s="1" customFormat="1" ht="16.5" customHeight="1" x14ac:dyDescent="0.2">
      <c r="B150" s="184"/>
      <c r="C150" s="222" t="s">
        <v>139</v>
      </c>
      <c r="D150" s="222" t="s">
        <v>250</v>
      </c>
      <c r="E150" s="223" t="s">
        <v>2603</v>
      </c>
      <c r="F150" s="224" t="s">
        <v>2604</v>
      </c>
      <c r="G150" s="225" t="s">
        <v>298</v>
      </c>
      <c r="H150" s="226">
        <v>117</v>
      </c>
      <c r="I150" s="227">
        <v>0</v>
      </c>
      <c r="J150" s="228">
        <f>ROUND(I150*H150,2)</f>
        <v>0</v>
      </c>
      <c r="K150" s="141"/>
      <c r="L150" s="29"/>
      <c r="M150" s="142" t="s">
        <v>1</v>
      </c>
      <c r="N150" s="143" t="s">
        <v>43</v>
      </c>
      <c r="O150" s="144">
        <v>1.665</v>
      </c>
      <c r="P150" s="144">
        <f>O150*H150</f>
        <v>194.80500000000001</v>
      </c>
      <c r="Q150" s="144">
        <v>2.5020099999999998</v>
      </c>
      <c r="R150" s="144">
        <f>Q150*H150</f>
        <v>292.73516999999998</v>
      </c>
      <c r="S150" s="144">
        <v>0</v>
      </c>
      <c r="T150" s="145">
        <f>S150*H150</f>
        <v>0</v>
      </c>
      <c r="AR150" s="146" t="s">
        <v>253</v>
      </c>
      <c r="AT150" s="146" t="s">
        <v>250</v>
      </c>
      <c r="AU150" s="146" t="s">
        <v>88</v>
      </c>
      <c r="AY150" s="17" t="s">
        <v>248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86</v>
      </c>
      <c r="BK150" s="147">
        <f>ROUND(I150*H150,2)</f>
        <v>0</v>
      </c>
      <c r="BL150" s="17" t="s">
        <v>253</v>
      </c>
      <c r="BM150" s="146" t="s">
        <v>2605</v>
      </c>
    </row>
    <row r="151" spans="2:65" s="12" customFormat="1" x14ac:dyDescent="0.2">
      <c r="B151" s="229"/>
      <c r="C151" s="230"/>
      <c r="D151" s="231" t="s">
        <v>255</v>
      </c>
      <c r="E151" s="232" t="s">
        <v>1</v>
      </c>
      <c r="F151" s="233" t="s">
        <v>2606</v>
      </c>
      <c r="G151" s="230"/>
      <c r="H151" s="234">
        <v>117</v>
      </c>
      <c r="I151" s="230"/>
      <c r="J151" s="230"/>
      <c r="L151" s="148"/>
      <c r="M151" s="150"/>
      <c r="T151" s="151"/>
      <c r="AT151" s="149" t="s">
        <v>255</v>
      </c>
      <c r="AU151" s="149" t="s">
        <v>88</v>
      </c>
      <c r="AV151" s="12" t="s">
        <v>88</v>
      </c>
      <c r="AW151" s="12" t="s">
        <v>34</v>
      </c>
      <c r="AX151" s="12" t="s">
        <v>86</v>
      </c>
      <c r="AY151" s="149" t="s">
        <v>248</v>
      </c>
    </row>
    <row r="152" spans="2:65" s="1" customFormat="1" ht="24.15" customHeight="1" x14ac:dyDescent="0.2">
      <c r="B152" s="184"/>
      <c r="C152" s="222" t="s">
        <v>142</v>
      </c>
      <c r="D152" s="222" t="s">
        <v>250</v>
      </c>
      <c r="E152" s="223" t="s">
        <v>2607</v>
      </c>
      <c r="F152" s="224" t="s">
        <v>2608</v>
      </c>
      <c r="G152" s="225" t="s">
        <v>193</v>
      </c>
      <c r="H152" s="226">
        <v>390</v>
      </c>
      <c r="I152" s="227">
        <v>0</v>
      </c>
      <c r="J152" s="228">
        <f>ROUND(I152*H152,2)</f>
        <v>0</v>
      </c>
      <c r="K152" s="141"/>
      <c r="L152" s="29"/>
      <c r="M152" s="142" t="s">
        <v>1</v>
      </c>
      <c r="N152" s="143" t="s">
        <v>43</v>
      </c>
      <c r="O152" s="144">
        <v>0.44900000000000001</v>
      </c>
      <c r="P152" s="144">
        <f>O152*H152</f>
        <v>175.11</v>
      </c>
      <c r="Q152" s="144">
        <v>5.5199999999999997E-3</v>
      </c>
      <c r="R152" s="144">
        <f>Q152*H152</f>
        <v>2.1528</v>
      </c>
      <c r="S152" s="144">
        <v>0</v>
      </c>
      <c r="T152" s="145">
        <f>S152*H152</f>
        <v>0</v>
      </c>
      <c r="AR152" s="146" t="s">
        <v>253</v>
      </c>
      <c r="AT152" s="146" t="s">
        <v>250</v>
      </c>
      <c r="AU152" s="146" t="s">
        <v>88</v>
      </c>
      <c r="AY152" s="17" t="s">
        <v>248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86</v>
      </c>
      <c r="BK152" s="147">
        <f>ROUND(I152*H152,2)</f>
        <v>0</v>
      </c>
      <c r="BL152" s="17" t="s">
        <v>253</v>
      </c>
      <c r="BM152" s="146" t="s">
        <v>2609</v>
      </c>
    </row>
    <row r="153" spans="2:65" s="12" customFormat="1" x14ac:dyDescent="0.2">
      <c r="B153" s="229"/>
      <c r="C153" s="230"/>
      <c r="D153" s="231" t="s">
        <v>255</v>
      </c>
      <c r="E153" s="232" t="s">
        <v>1</v>
      </c>
      <c r="F153" s="233" t="s">
        <v>2610</v>
      </c>
      <c r="G153" s="230"/>
      <c r="H153" s="234">
        <v>390</v>
      </c>
      <c r="I153" s="230"/>
      <c r="J153" s="230"/>
      <c r="L153" s="148"/>
      <c r="M153" s="150"/>
      <c r="T153" s="151"/>
      <c r="AT153" s="149" t="s">
        <v>255</v>
      </c>
      <c r="AU153" s="149" t="s">
        <v>88</v>
      </c>
      <c r="AV153" s="12" t="s">
        <v>88</v>
      </c>
      <c r="AW153" s="12" t="s">
        <v>34</v>
      </c>
      <c r="AX153" s="12" t="s">
        <v>86</v>
      </c>
      <c r="AY153" s="149" t="s">
        <v>248</v>
      </c>
    </row>
    <row r="154" spans="2:65" s="1" customFormat="1" ht="24.15" customHeight="1" x14ac:dyDescent="0.2">
      <c r="B154" s="184"/>
      <c r="C154" s="222" t="s">
        <v>311</v>
      </c>
      <c r="D154" s="222" t="s">
        <v>250</v>
      </c>
      <c r="E154" s="223" t="s">
        <v>2611</v>
      </c>
      <c r="F154" s="224" t="s">
        <v>2612</v>
      </c>
      <c r="G154" s="225" t="s">
        <v>193</v>
      </c>
      <c r="H154" s="226">
        <v>390</v>
      </c>
      <c r="I154" s="227">
        <v>0</v>
      </c>
      <c r="J154" s="228">
        <f>ROUND(I154*H154,2)</f>
        <v>0</v>
      </c>
      <c r="K154" s="141"/>
      <c r="L154" s="29"/>
      <c r="M154" s="142" t="s">
        <v>1</v>
      </c>
      <c r="N154" s="143" t="s">
        <v>43</v>
      </c>
      <c r="O154" s="144">
        <v>0.25900000000000001</v>
      </c>
      <c r="P154" s="144">
        <f>O154*H154</f>
        <v>101.01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253</v>
      </c>
      <c r="AT154" s="146" t="s">
        <v>250</v>
      </c>
      <c r="AU154" s="146" t="s">
        <v>88</v>
      </c>
      <c r="AY154" s="17" t="s">
        <v>248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86</v>
      </c>
      <c r="BK154" s="147">
        <f>ROUND(I154*H154,2)</f>
        <v>0</v>
      </c>
      <c r="BL154" s="17" t="s">
        <v>253</v>
      </c>
      <c r="BM154" s="146" t="s">
        <v>2613</v>
      </c>
    </row>
    <row r="155" spans="2:65" s="1" customFormat="1" ht="24.15" customHeight="1" x14ac:dyDescent="0.2">
      <c r="B155" s="184"/>
      <c r="C155" s="222" t="s">
        <v>316</v>
      </c>
      <c r="D155" s="222" t="s">
        <v>250</v>
      </c>
      <c r="E155" s="223" t="s">
        <v>2614</v>
      </c>
      <c r="F155" s="224" t="s">
        <v>2615</v>
      </c>
      <c r="G155" s="225" t="s">
        <v>193</v>
      </c>
      <c r="H155" s="226">
        <v>390</v>
      </c>
      <c r="I155" s="227">
        <v>0</v>
      </c>
      <c r="J155" s="228">
        <f>ROUND(I155*H155,2)</f>
        <v>0</v>
      </c>
      <c r="K155" s="141"/>
      <c r="L155" s="29"/>
      <c r="M155" s="142" t="s">
        <v>1</v>
      </c>
      <c r="N155" s="143" t="s">
        <v>43</v>
      </c>
      <c r="O155" s="144">
        <v>0.24</v>
      </c>
      <c r="P155" s="144">
        <f>O155*H155</f>
        <v>93.6</v>
      </c>
      <c r="Q155" s="144">
        <v>1.0399999999999999E-3</v>
      </c>
      <c r="R155" s="144">
        <f>Q155*H155</f>
        <v>0.40559999999999996</v>
      </c>
      <c r="S155" s="144">
        <v>0</v>
      </c>
      <c r="T155" s="145">
        <f>S155*H155</f>
        <v>0</v>
      </c>
      <c r="AR155" s="146" t="s">
        <v>253</v>
      </c>
      <c r="AT155" s="146" t="s">
        <v>250</v>
      </c>
      <c r="AU155" s="146" t="s">
        <v>88</v>
      </c>
      <c r="AY155" s="17" t="s">
        <v>248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86</v>
      </c>
      <c r="BK155" s="147">
        <f>ROUND(I155*H155,2)</f>
        <v>0</v>
      </c>
      <c r="BL155" s="17" t="s">
        <v>253</v>
      </c>
      <c r="BM155" s="146" t="s">
        <v>2616</v>
      </c>
    </row>
    <row r="156" spans="2:65" s="1" customFormat="1" ht="24.15" customHeight="1" x14ac:dyDescent="0.2">
      <c r="B156" s="184"/>
      <c r="C156" s="222" t="s">
        <v>320</v>
      </c>
      <c r="D156" s="222" t="s">
        <v>250</v>
      </c>
      <c r="E156" s="223" t="s">
        <v>2617</v>
      </c>
      <c r="F156" s="224" t="s">
        <v>2618</v>
      </c>
      <c r="G156" s="225" t="s">
        <v>193</v>
      </c>
      <c r="H156" s="226">
        <v>390</v>
      </c>
      <c r="I156" s="227">
        <v>0</v>
      </c>
      <c r="J156" s="228">
        <f>ROUND(I156*H156,2)</f>
        <v>0</v>
      </c>
      <c r="K156" s="141"/>
      <c r="L156" s="29"/>
      <c r="M156" s="142" t="s">
        <v>1</v>
      </c>
      <c r="N156" s="143" t="s">
        <v>43</v>
      </c>
      <c r="O156" s="144">
        <v>0.158</v>
      </c>
      <c r="P156" s="144">
        <f>O156*H156</f>
        <v>61.62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253</v>
      </c>
      <c r="AT156" s="146" t="s">
        <v>250</v>
      </c>
      <c r="AU156" s="146" t="s">
        <v>88</v>
      </c>
      <c r="AY156" s="17" t="s">
        <v>248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86</v>
      </c>
      <c r="BK156" s="147">
        <f>ROUND(I156*H156,2)</f>
        <v>0</v>
      </c>
      <c r="BL156" s="17" t="s">
        <v>253</v>
      </c>
      <c r="BM156" s="146" t="s">
        <v>2619</v>
      </c>
    </row>
    <row r="157" spans="2:65" s="1" customFormat="1" ht="21.75" customHeight="1" x14ac:dyDescent="0.2">
      <c r="B157" s="184"/>
      <c r="C157" s="222" t="s">
        <v>8</v>
      </c>
      <c r="D157" s="222" t="s">
        <v>250</v>
      </c>
      <c r="E157" s="223" t="s">
        <v>2620</v>
      </c>
      <c r="F157" s="224" t="s">
        <v>2621</v>
      </c>
      <c r="G157" s="225" t="s">
        <v>193</v>
      </c>
      <c r="H157" s="226">
        <v>390</v>
      </c>
      <c r="I157" s="227">
        <v>0</v>
      </c>
      <c r="J157" s="228">
        <f>ROUND(I157*H157,2)</f>
        <v>0</v>
      </c>
      <c r="K157" s="141"/>
      <c r="L157" s="29"/>
      <c r="M157" s="142" t="s">
        <v>1</v>
      </c>
      <c r="N157" s="143" t="s">
        <v>43</v>
      </c>
      <c r="O157" s="144">
        <v>0.08</v>
      </c>
      <c r="P157" s="144">
        <f>O157*H157</f>
        <v>31.2</v>
      </c>
      <c r="Q157" s="144">
        <v>3.2000000000000002E-3</v>
      </c>
      <c r="R157" s="144">
        <f>Q157*H157</f>
        <v>1.248</v>
      </c>
      <c r="S157" s="144">
        <v>0</v>
      </c>
      <c r="T157" s="145">
        <f>S157*H157</f>
        <v>0</v>
      </c>
      <c r="AR157" s="146" t="s">
        <v>253</v>
      </c>
      <c r="AT157" s="146" t="s">
        <v>250</v>
      </c>
      <c r="AU157" s="146" t="s">
        <v>88</v>
      </c>
      <c r="AY157" s="17" t="s">
        <v>248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86</v>
      </c>
      <c r="BK157" s="147">
        <f>ROUND(I157*H157,2)</f>
        <v>0</v>
      </c>
      <c r="BL157" s="17" t="s">
        <v>253</v>
      </c>
      <c r="BM157" s="146" t="s">
        <v>2622</v>
      </c>
    </row>
    <row r="158" spans="2:65" s="1" customFormat="1" ht="16.5" customHeight="1" x14ac:dyDescent="0.2">
      <c r="B158" s="184"/>
      <c r="C158" s="222" t="s">
        <v>330</v>
      </c>
      <c r="D158" s="222" t="s">
        <v>250</v>
      </c>
      <c r="E158" s="223" t="s">
        <v>2623</v>
      </c>
      <c r="F158" s="224" t="s">
        <v>2624</v>
      </c>
      <c r="G158" s="225" t="s">
        <v>343</v>
      </c>
      <c r="H158" s="226">
        <v>18.135000000000002</v>
      </c>
      <c r="I158" s="227">
        <v>0</v>
      </c>
      <c r="J158" s="228">
        <f>ROUND(I158*H158,2)</f>
        <v>0</v>
      </c>
      <c r="K158" s="141"/>
      <c r="L158" s="29"/>
      <c r="M158" s="142" t="s">
        <v>1</v>
      </c>
      <c r="N158" s="143" t="s">
        <v>43</v>
      </c>
      <c r="O158" s="144">
        <v>27.83</v>
      </c>
      <c r="P158" s="144">
        <f>O158*H158</f>
        <v>504.69704999999999</v>
      </c>
      <c r="Q158" s="144">
        <v>1.05555</v>
      </c>
      <c r="R158" s="144">
        <f>Q158*H158</f>
        <v>19.14239925</v>
      </c>
      <c r="S158" s="144">
        <v>0</v>
      </c>
      <c r="T158" s="145">
        <f>S158*H158</f>
        <v>0</v>
      </c>
      <c r="AR158" s="146" t="s">
        <v>253</v>
      </c>
      <c r="AT158" s="146" t="s">
        <v>250</v>
      </c>
      <c r="AU158" s="146" t="s">
        <v>88</v>
      </c>
      <c r="AY158" s="17" t="s">
        <v>248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86</v>
      </c>
      <c r="BK158" s="147">
        <f>ROUND(I158*H158,2)</f>
        <v>0</v>
      </c>
      <c r="BL158" s="17" t="s">
        <v>253</v>
      </c>
      <c r="BM158" s="146" t="s">
        <v>2625</v>
      </c>
    </row>
    <row r="159" spans="2:65" s="12" customFormat="1" x14ac:dyDescent="0.2">
      <c r="B159" s="229"/>
      <c r="C159" s="230"/>
      <c r="D159" s="231" t="s">
        <v>255</v>
      </c>
      <c r="E159" s="232" t="s">
        <v>1</v>
      </c>
      <c r="F159" s="233" t="s">
        <v>2626</v>
      </c>
      <c r="G159" s="230"/>
      <c r="H159" s="234">
        <v>18.135000000000002</v>
      </c>
      <c r="I159" s="230"/>
      <c r="J159" s="230"/>
      <c r="L159" s="148"/>
      <c r="M159" s="150"/>
      <c r="T159" s="151"/>
      <c r="AT159" s="149" t="s">
        <v>255</v>
      </c>
      <c r="AU159" s="149" t="s">
        <v>88</v>
      </c>
      <c r="AV159" s="12" t="s">
        <v>88</v>
      </c>
      <c r="AW159" s="12" t="s">
        <v>34</v>
      </c>
      <c r="AX159" s="12" t="s">
        <v>86</v>
      </c>
      <c r="AY159" s="149" t="s">
        <v>248</v>
      </c>
    </row>
    <row r="160" spans="2:65" s="11" customFormat="1" ht="23" customHeight="1" x14ac:dyDescent="0.25">
      <c r="B160" s="215"/>
      <c r="C160" s="216"/>
      <c r="D160" s="217" t="s">
        <v>77</v>
      </c>
      <c r="E160" s="220" t="s">
        <v>291</v>
      </c>
      <c r="F160" s="220" t="s">
        <v>364</v>
      </c>
      <c r="G160" s="216"/>
      <c r="H160" s="216"/>
      <c r="I160" s="216"/>
      <c r="J160" s="221">
        <f>BK160</f>
        <v>0</v>
      </c>
      <c r="L160" s="123"/>
      <c r="M160" s="127"/>
      <c r="P160" s="128">
        <f>SUM(P161:P163)</f>
        <v>38.5</v>
      </c>
      <c r="R160" s="128">
        <f>SUM(R161:R163)</f>
        <v>0.23724999999999999</v>
      </c>
      <c r="T160" s="129">
        <f>SUM(T161:T163)</f>
        <v>0</v>
      </c>
      <c r="AR160" s="124" t="s">
        <v>86</v>
      </c>
      <c r="AT160" s="130" t="s">
        <v>77</v>
      </c>
      <c r="AU160" s="130" t="s">
        <v>86</v>
      </c>
      <c r="AY160" s="124" t="s">
        <v>248</v>
      </c>
      <c r="BK160" s="131">
        <f>SUM(BK161:BK163)</f>
        <v>0</v>
      </c>
    </row>
    <row r="161" spans="2:65" s="1" customFormat="1" ht="24.15" customHeight="1" x14ac:dyDescent="0.2">
      <c r="B161" s="184"/>
      <c r="C161" s="222" t="s">
        <v>334</v>
      </c>
      <c r="D161" s="222" t="s">
        <v>250</v>
      </c>
      <c r="E161" s="223" t="s">
        <v>2475</v>
      </c>
      <c r="F161" s="224" t="s">
        <v>2476</v>
      </c>
      <c r="G161" s="225" t="s">
        <v>259</v>
      </c>
      <c r="H161" s="226">
        <v>50</v>
      </c>
      <c r="I161" s="227">
        <v>0</v>
      </c>
      <c r="J161" s="228">
        <f>ROUND(I161*H161,2)</f>
        <v>0</v>
      </c>
      <c r="K161" s="141"/>
      <c r="L161" s="29"/>
      <c r="M161" s="142" t="s">
        <v>1</v>
      </c>
      <c r="N161" s="143" t="s">
        <v>43</v>
      </c>
      <c r="O161" s="144">
        <v>0.67</v>
      </c>
      <c r="P161" s="144">
        <f>O161*H161</f>
        <v>33.5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253</v>
      </c>
      <c r="AT161" s="146" t="s">
        <v>250</v>
      </c>
      <c r="AU161" s="146" t="s">
        <v>88</v>
      </c>
      <c r="AY161" s="17" t="s">
        <v>248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86</v>
      </c>
      <c r="BK161" s="147">
        <f>ROUND(I161*H161,2)</f>
        <v>0</v>
      </c>
      <c r="BL161" s="17" t="s">
        <v>253</v>
      </c>
      <c r="BM161" s="146" t="s">
        <v>2627</v>
      </c>
    </row>
    <row r="162" spans="2:65" s="1" customFormat="1" ht="24.15" customHeight="1" x14ac:dyDescent="0.2">
      <c r="B162" s="184"/>
      <c r="C162" s="240" t="s">
        <v>340</v>
      </c>
      <c r="D162" s="240" t="s">
        <v>351</v>
      </c>
      <c r="E162" s="241" t="s">
        <v>2485</v>
      </c>
      <c r="F162" s="242" t="s">
        <v>2486</v>
      </c>
      <c r="G162" s="243" t="s">
        <v>259</v>
      </c>
      <c r="H162" s="244">
        <v>50</v>
      </c>
      <c r="I162" s="245">
        <v>0</v>
      </c>
      <c r="J162" s="246">
        <f>ROUND(I162*H162,2)</f>
        <v>0</v>
      </c>
      <c r="K162" s="156"/>
      <c r="L162" s="157"/>
      <c r="M162" s="158" t="s">
        <v>1</v>
      </c>
      <c r="N162" s="159" t="s">
        <v>43</v>
      </c>
      <c r="O162" s="144">
        <v>0</v>
      </c>
      <c r="P162" s="144">
        <f>O162*H162</f>
        <v>0</v>
      </c>
      <c r="Q162" s="144">
        <v>4.5999999999999999E-3</v>
      </c>
      <c r="R162" s="144">
        <f>Q162*H162</f>
        <v>0.22999999999999998</v>
      </c>
      <c r="S162" s="144">
        <v>0</v>
      </c>
      <c r="T162" s="145">
        <f>S162*H162</f>
        <v>0</v>
      </c>
      <c r="AR162" s="146" t="s">
        <v>286</v>
      </c>
      <c r="AT162" s="146" t="s">
        <v>351</v>
      </c>
      <c r="AU162" s="146" t="s">
        <v>88</v>
      </c>
      <c r="AY162" s="17" t="s">
        <v>248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86</v>
      </c>
      <c r="BK162" s="147">
        <f>ROUND(I162*H162,2)</f>
        <v>0</v>
      </c>
      <c r="BL162" s="17" t="s">
        <v>253</v>
      </c>
      <c r="BM162" s="146" t="s">
        <v>2628</v>
      </c>
    </row>
    <row r="163" spans="2:65" s="1" customFormat="1" ht="33" customHeight="1" x14ac:dyDescent="0.2">
      <c r="B163" s="184"/>
      <c r="C163" s="222" t="s">
        <v>346</v>
      </c>
      <c r="D163" s="222" t="s">
        <v>250</v>
      </c>
      <c r="E163" s="223" t="s">
        <v>2488</v>
      </c>
      <c r="F163" s="224" t="s">
        <v>2489</v>
      </c>
      <c r="G163" s="225" t="s">
        <v>193</v>
      </c>
      <c r="H163" s="226">
        <v>25</v>
      </c>
      <c r="I163" s="227">
        <v>0</v>
      </c>
      <c r="J163" s="228">
        <f>ROUND(I163*H163,2)</f>
        <v>0</v>
      </c>
      <c r="K163" s="141"/>
      <c r="L163" s="29"/>
      <c r="M163" s="142" t="s">
        <v>1</v>
      </c>
      <c r="N163" s="143" t="s">
        <v>43</v>
      </c>
      <c r="O163" s="144">
        <v>0.2</v>
      </c>
      <c r="P163" s="144">
        <f>O163*H163</f>
        <v>5</v>
      </c>
      <c r="Q163" s="144">
        <v>2.9E-4</v>
      </c>
      <c r="R163" s="144">
        <f>Q163*H163</f>
        <v>7.2500000000000004E-3</v>
      </c>
      <c r="S163" s="144">
        <v>0</v>
      </c>
      <c r="T163" s="145">
        <f>S163*H163</f>
        <v>0</v>
      </c>
      <c r="AR163" s="146" t="s">
        <v>253</v>
      </c>
      <c r="AT163" s="146" t="s">
        <v>250</v>
      </c>
      <c r="AU163" s="146" t="s">
        <v>88</v>
      </c>
      <c r="AY163" s="17" t="s">
        <v>248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7" t="s">
        <v>86</v>
      </c>
      <c r="BK163" s="147">
        <f>ROUND(I163*H163,2)</f>
        <v>0</v>
      </c>
      <c r="BL163" s="17" t="s">
        <v>253</v>
      </c>
      <c r="BM163" s="146" t="s">
        <v>2629</v>
      </c>
    </row>
    <row r="164" spans="2:65" s="11" customFormat="1" ht="26" customHeight="1" x14ac:dyDescent="0.35">
      <c r="B164" s="215"/>
      <c r="C164" s="216"/>
      <c r="D164" s="217" t="s">
        <v>77</v>
      </c>
      <c r="E164" s="218" t="s">
        <v>466</v>
      </c>
      <c r="F164" s="218" t="s">
        <v>467</v>
      </c>
      <c r="G164" s="216"/>
      <c r="H164" s="216"/>
      <c r="I164" s="216"/>
      <c r="J164" s="219">
        <f>BK164</f>
        <v>0</v>
      </c>
      <c r="L164" s="123"/>
      <c r="M164" s="127"/>
      <c r="P164" s="128">
        <f>P165+P174+P177</f>
        <v>148.11199999999999</v>
      </c>
      <c r="R164" s="128">
        <f>R165+R174+R177</f>
        <v>0.96701999999999999</v>
      </c>
      <c r="T164" s="129">
        <f>T165+T174+T177</f>
        <v>0</v>
      </c>
      <c r="AR164" s="124" t="s">
        <v>88</v>
      </c>
      <c r="AT164" s="130" t="s">
        <v>77</v>
      </c>
      <c r="AU164" s="130" t="s">
        <v>78</v>
      </c>
      <c r="AY164" s="124" t="s">
        <v>248</v>
      </c>
      <c r="BK164" s="131">
        <f>BK165+BK174+BK177</f>
        <v>0</v>
      </c>
    </row>
    <row r="165" spans="2:65" s="11" customFormat="1" ht="23" customHeight="1" x14ac:dyDescent="0.25">
      <c r="B165" s="215"/>
      <c r="C165" s="216"/>
      <c r="D165" s="217" t="s">
        <v>77</v>
      </c>
      <c r="E165" s="220" t="s">
        <v>582</v>
      </c>
      <c r="F165" s="220" t="s">
        <v>583</v>
      </c>
      <c r="G165" s="216"/>
      <c r="H165" s="216"/>
      <c r="I165" s="216"/>
      <c r="J165" s="221">
        <f>BK165</f>
        <v>0</v>
      </c>
      <c r="L165" s="123"/>
      <c r="M165" s="127"/>
      <c r="P165" s="128">
        <f>SUM(P166:P173)</f>
        <v>140.4</v>
      </c>
      <c r="R165" s="128">
        <f>SUM(R166:R173)</f>
        <v>0.9204</v>
      </c>
      <c r="T165" s="129">
        <f>SUM(T166:T173)</f>
        <v>0</v>
      </c>
      <c r="AR165" s="124" t="s">
        <v>88</v>
      </c>
      <c r="AT165" s="130" t="s">
        <v>77</v>
      </c>
      <c r="AU165" s="130" t="s">
        <v>86</v>
      </c>
      <c r="AY165" s="124" t="s">
        <v>248</v>
      </c>
      <c r="BK165" s="131">
        <f>SUM(BK166:BK173)</f>
        <v>0</v>
      </c>
    </row>
    <row r="166" spans="2:65" s="1" customFormat="1" ht="38" customHeight="1" x14ac:dyDescent="0.2">
      <c r="B166" s="184"/>
      <c r="C166" s="222" t="s">
        <v>350</v>
      </c>
      <c r="D166" s="222" t="s">
        <v>250</v>
      </c>
      <c r="E166" s="223" t="s">
        <v>2630</v>
      </c>
      <c r="F166" s="224" t="s">
        <v>2631</v>
      </c>
      <c r="G166" s="225" t="s">
        <v>193</v>
      </c>
      <c r="H166" s="226">
        <v>1170</v>
      </c>
      <c r="I166" s="227">
        <v>0</v>
      </c>
      <c r="J166" s="228">
        <f>ROUND(I166*H166,2)</f>
        <v>0</v>
      </c>
      <c r="K166" s="141"/>
      <c r="L166" s="29"/>
      <c r="M166" s="142" t="s">
        <v>1</v>
      </c>
      <c r="N166" s="143" t="s">
        <v>43</v>
      </c>
      <c r="O166" s="144">
        <v>0.12</v>
      </c>
      <c r="P166" s="144">
        <f>O166*H166</f>
        <v>140.4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330</v>
      </c>
      <c r="AT166" s="146" t="s">
        <v>250</v>
      </c>
      <c r="AU166" s="146" t="s">
        <v>88</v>
      </c>
      <c r="AY166" s="17" t="s">
        <v>248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86</v>
      </c>
      <c r="BK166" s="147">
        <f>ROUND(I166*H166,2)</f>
        <v>0</v>
      </c>
      <c r="BL166" s="17" t="s">
        <v>330</v>
      </c>
      <c r="BM166" s="146" t="s">
        <v>2632</v>
      </c>
    </row>
    <row r="167" spans="2:65" s="12" customFormat="1" x14ac:dyDescent="0.2">
      <c r="B167" s="229"/>
      <c r="C167" s="230"/>
      <c r="D167" s="231" t="s">
        <v>255</v>
      </c>
      <c r="E167" s="232" t="s">
        <v>1</v>
      </c>
      <c r="F167" s="233" t="s">
        <v>2633</v>
      </c>
      <c r="G167" s="230"/>
      <c r="H167" s="234">
        <v>1170</v>
      </c>
      <c r="I167" s="230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34</v>
      </c>
      <c r="AX167" s="12" t="s">
        <v>86</v>
      </c>
      <c r="AY167" s="149" t="s">
        <v>248</v>
      </c>
    </row>
    <row r="168" spans="2:65" s="1" customFormat="1" ht="16.5" customHeight="1" x14ac:dyDescent="0.2">
      <c r="B168" s="184"/>
      <c r="C168" s="240" t="s">
        <v>7</v>
      </c>
      <c r="D168" s="240" t="s">
        <v>351</v>
      </c>
      <c r="E168" s="241" t="s">
        <v>2634</v>
      </c>
      <c r="F168" s="242" t="s">
        <v>2635</v>
      </c>
      <c r="G168" s="243" t="s">
        <v>343</v>
      </c>
      <c r="H168" s="244">
        <v>0.39</v>
      </c>
      <c r="I168" s="245">
        <v>0</v>
      </c>
      <c r="J168" s="246">
        <f>ROUND(I168*H168,2)</f>
        <v>0</v>
      </c>
      <c r="K168" s="156"/>
      <c r="L168" s="157"/>
      <c r="M168" s="158" t="s">
        <v>1</v>
      </c>
      <c r="N168" s="159" t="s">
        <v>43</v>
      </c>
      <c r="O168" s="144">
        <v>0</v>
      </c>
      <c r="P168" s="144">
        <f>O168*H168</f>
        <v>0</v>
      </c>
      <c r="Q168" s="144">
        <v>1</v>
      </c>
      <c r="R168" s="144">
        <f>Q168*H168</f>
        <v>0.39</v>
      </c>
      <c r="S168" s="144">
        <v>0</v>
      </c>
      <c r="T168" s="145">
        <f>S168*H168</f>
        <v>0</v>
      </c>
      <c r="AR168" s="146" t="s">
        <v>409</v>
      </c>
      <c r="AT168" s="146" t="s">
        <v>351</v>
      </c>
      <c r="AU168" s="146" t="s">
        <v>88</v>
      </c>
      <c r="AY168" s="17" t="s">
        <v>248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86</v>
      </c>
      <c r="BK168" s="147">
        <f>ROUND(I168*H168,2)</f>
        <v>0</v>
      </c>
      <c r="BL168" s="17" t="s">
        <v>330</v>
      </c>
      <c r="BM168" s="146" t="s">
        <v>2636</v>
      </c>
    </row>
    <row r="169" spans="2:65" s="12" customFormat="1" x14ac:dyDescent="0.2">
      <c r="B169" s="229"/>
      <c r="C169" s="230"/>
      <c r="D169" s="231" t="s">
        <v>255</v>
      </c>
      <c r="E169" s="232" t="s">
        <v>1</v>
      </c>
      <c r="F169" s="233" t="s">
        <v>2637</v>
      </c>
      <c r="G169" s="230"/>
      <c r="H169" s="234">
        <v>0.39</v>
      </c>
      <c r="I169" s="230"/>
      <c r="J169" s="230"/>
      <c r="L169" s="148"/>
      <c r="M169" s="150"/>
      <c r="T169" s="151"/>
      <c r="AT169" s="149" t="s">
        <v>255</v>
      </c>
      <c r="AU169" s="149" t="s">
        <v>88</v>
      </c>
      <c r="AV169" s="12" t="s">
        <v>88</v>
      </c>
      <c r="AW169" s="12" t="s">
        <v>34</v>
      </c>
      <c r="AX169" s="12" t="s">
        <v>86</v>
      </c>
      <c r="AY169" s="149" t="s">
        <v>248</v>
      </c>
    </row>
    <row r="170" spans="2:65" s="1" customFormat="1" ht="16.5" customHeight="1" x14ac:dyDescent="0.2">
      <c r="B170" s="184"/>
      <c r="C170" s="240" t="s">
        <v>360</v>
      </c>
      <c r="D170" s="240" t="s">
        <v>351</v>
      </c>
      <c r="E170" s="241" t="s">
        <v>2638</v>
      </c>
      <c r="F170" s="242" t="s">
        <v>2639</v>
      </c>
      <c r="G170" s="243" t="s">
        <v>2640</v>
      </c>
      <c r="H170" s="244">
        <v>390</v>
      </c>
      <c r="I170" s="245">
        <v>0</v>
      </c>
      <c r="J170" s="246">
        <f>ROUND(I170*H170,2)</f>
        <v>0</v>
      </c>
      <c r="K170" s="156"/>
      <c r="L170" s="157"/>
      <c r="M170" s="158" t="s">
        <v>1</v>
      </c>
      <c r="N170" s="159" t="s">
        <v>43</v>
      </c>
      <c r="O170" s="144">
        <v>0</v>
      </c>
      <c r="P170" s="144">
        <f>O170*H170</f>
        <v>0</v>
      </c>
      <c r="Q170" s="144">
        <v>1.3600000000000001E-3</v>
      </c>
      <c r="R170" s="144">
        <f>Q170*H170</f>
        <v>0.53039999999999998</v>
      </c>
      <c r="S170" s="144">
        <v>0</v>
      </c>
      <c r="T170" s="145">
        <f>S170*H170</f>
        <v>0</v>
      </c>
      <c r="AR170" s="146" t="s">
        <v>409</v>
      </c>
      <c r="AT170" s="146" t="s">
        <v>351</v>
      </c>
      <c r="AU170" s="146" t="s">
        <v>88</v>
      </c>
      <c r="AY170" s="17" t="s">
        <v>248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7" t="s">
        <v>86</v>
      </c>
      <c r="BK170" s="147">
        <f>ROUND(I170*H170,2)</f>
        <v>0</v>
      </c>
      <c r="BL170" s="17" t="s">
        <v>330</v>
      </c>
      <c r="BM170" s="146" t="s">
        <v>635</v>
      </c>
    </row>
    <row r="171" spans="2:65" s="12" customFormat="1" x14ac:dyDescent="0.2">
      <c r="B171" s="229"/>
      <c r="C171" s="230"/>
      <c r="D171" s="231" t="s">
        <v>255</v>
      </c>
      <c r="E171" s="232" t="s">
        <v>1</v>
      </c>
      <c r="F171" s="233" t="s">
        <v>2641</v>
      </c>
      <c r="G171" s="230"/>
      <c r="H171" s="234">
        <v>780</v>
      </c>
      <c r="I171" s="230"/>
      <c r="J171" s="230"/>
      <c r="L171" s="148"/>
      <c r="M171" s="150"/>
      <c r="T171" s="151"/>
      <c r="AT171" s="149" t="s">
        <v>255</v>
      </c>
      <c r="AU171" s="149" t="s">
        <v>88</v>
      </c>
      <c r="AV171" s="12" t="s">
        <v>88</v>
      </c>
      <c r="AW171" s="12" t="s">
        <v>34</v>
      </c>
      <c r="AX171" s="12" t="s">
        <v>86</v>
      </c>
      <c r="AY171" s="149" t="s">
        <v>248</v>
      </c>
    </row>
    <row r="172" spans="2:65" s="12" customFormat="1" x14ac:dyDescent="0.2">
      <c r="B172" s="229"/>
      <c r="C172" s="230"/>
      <c r="D172" s="231" t="s">
        <v>255</v>
      </c>
      <c r="E172" s="230"/>
      <c r="F172" s="233" t="s">
        <v>2642</v>
      </c>
      <c r="G172" s="230"/>
      <c r="H172" s="234">
        <v>390</v>
      </c>
      <c r="I172" s="230"/>
      <c r="J172" s="230"/>
      <c r="L172" s="148"/>
      <c r="M172" s="150"/>
      <c r="T172" s="151"/>
      <c r="AT172" s="149" t="s">
        <v>255</v>
      </c>
      <c r="AU172" s="149" t="s">
        <v>88</v>
      </c>
      <c r="AV172" s="12" t="s">
        <v>88</v>
      </c>
      <c r="AW172" s="12" t="s">
        <v>3</v>
      </c>
      <c r="AX172" s="12" t="s">
        <v>86</v>
      </c>
      <c r="AY172" s="149" t="s">
        <v>248</v>
      </c>
    </row>
    <row r="173" spans="2:65" s="1" customFormat="1" ht="24.15" customHeight="1" x14ac:dyDescent="0.2">
      <c r="B173" s="184"/>
      <c r="C173" s="222" t="s">
        <v>365</v>
      </c>
      <c r="D173" s="222" t="s">
        <v>250</v>
      </c>
      <c r="E173" s="223" t="s">
        <v>1134</v>
      </c>
      <c r="F173" s="224" t="s">
        <v>1135</v>
      </c>
      <c r="G173" s="225" t="s">
        <v>1136</v>
      </c>
      <c r="H173" s="227">
        <v>0</v>
      </c>
      <c r="I173" s="227">
        <v>0</v>
      </c>
      <c r="J173" s="228">
        <f>ROUND(I173*H173,2)</f>
        <v>0</v>
      </c>
      <c r="K173" s="141"/>
      <c r="L173" s="29"/>
      <c r="M173" s="142" t="s">
        <v>1</v>
      </c>
      <c r="N173" s="143" t="s">
        <v>43</v>
      </c>
      <c r="O173" s="144">
        <v>0</v>
      </c>
      <c r="P173" s="144">
        <f>O173*H173</f>
        <v>0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AR173" s="146" t="s">
        <v>330</v>
      </c>
      <c r="AT173" s="146" t="s">
        <v>250</v>
      </c>
      <c r="AU173" s="146" t="s">
        <v>88</v>
      </c>
      <c r="AY173" s="17" t="s">
        <v>248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86</v>
      </c>
      <c r="BK173" s="147">
        <f>ROUND(I173*H173,2)</f>
        <v>0</v>
      </c>
      <c r="BL173" s="17" t="s">
        <v>330</v>
      </c>
      <c r="BM173" s="146" t="s">
        <v>2643</v>
      </c>
    </row>
    <row r="174" spans="2:65" s="11" customFormat="1" ht="23" customHeight="1" x14ac:dyDescent="0.25">
      <c r="B174" s="215"/>
      <c r="C174" s="216"/>
      <c r="D174" s="217" t="s">
        <v>77</v>
      </c>
      <c r="E174" s="220" t="s">
        <v>608</v>
      </c>
      <c r="F174" s="220" t="s">
        <v>609</v>
      </c>
      <c r="G174" s="216"/>
      <c r="H174" s="216"/>
      <c r="I174" s="216"/>
      <c r="J174" s="221">
        <f>BK174</f>
        <v>0</v>
      </c>
      <c r="L174" s="123"/>
      <c r="M174" s="127"/>
      <c r="P174" s="128">
        <f>SUM(P175:P176)</f>
        <v>1.7</v>
      </c>
      <c r="R174" s="128">
        <f>SUM(R175:R176)</f>
        <v>7.5599999999999999E-3</v>
      </c>
      <c r="T174" s="129">
        <f>SUM(T175:T176)</f>
        <v>0</v>
      </c>
      <c r="AR174" s="124" t="s">
        <v>88</v>
      </c>
      <c r="AT174" s="130" t="s">
        <v>77</v>
      </c>
      <c r="AU174" s="130" t="s">
        <v>86</v>
      </c>
      <c r="AY174" s="124" t="s">
        <v>248</v>
      </c>
      <c r="BK174" s="131">
        <f>SUM(BK175:BK176)</f>
        <v>0</v>
      </c>
    </row>
    <row r="175" spans="2:65" s="1" customFormat="1" ht="24.15" customHeight="1" x14ac:dyDescent="0.2">
      <c r="B175" s="184"/>
      <c r="C175" s="222" t="s">
        <v>370</v>
      </c>
      <c r="D175" s="222" t="s">
        <v>250</v>
      </c>
      <c r="E175" s="223" t="s">
        <v>2644</v>
      </c>
      <c r="F175" s="224" t="s">
        <v>2645</v>
      </c>
      <c r="G175" s="225" t="s">
        <v>259</v>
      </c>
      <c r="H175" s="226">
        <v>4</v>
      </c>
      <c r="I175" s="227">
        <v>0</v>
      </c>
      <c r="J175" s="228">
        <f>ROUND(I175*H175,2)</f>
        <v>0</v>
      </c>
      <c r="K175" s="141"/>
      <c r="L175" s="29"/>
      <c r="M175" s="142" t="s">
        <v>1</v>
      </c>
      <c r="N175" s="143" t="s">
        <v>43</v>
      </c>
      <c r="O175" s="144">
        <v>0.42499999999999999</v>
      </c>
      <c r="P175" s="144">
        <f>O175*H175</f>
        <v>1.7</v>
      </c>
      <c r="Q175" s="144">
        <v>1.89E-3</v>
      </c>
      <c r="R175" s="144">
        <f>Q175*H175</f>
        <v>7.5599999999999999E-3</v>
      </c>
      <c r="S175" s="144">
        <v>0</v>
      </c>
      <c r="T175" s="145">
        <f>S175*H175</f>
        <v>0</v>
      </c>
      <c r="AR175" s="146" t="s">
        <v>330</v>
      </c>
      <c r="AT175" s="146" t="s">
        <v>250</v>
      </c>
      <c r="AU175" s="146" t="s">
        <v>88</v>
      </c>
      <c r="AY175" s="17" t="s">
        <v>248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7" t="s">
        <v>86</v>
      </c>
      <c r="BK175" s="147">
        <f>ROUND(I175*H175,2)</f>
        <v>0</v>
      </c>
      <c r="BL175" s="17" t="s">
        <v>330</v>
      </c>
      <c r="BM175" s="146" t="s">
        <v>2646</v>
      </c>
    </row>
    <row r="176" spans="2:65" s="1" customFormat="1" ht="24.15" customHeight="1" x14ac:dyDescent="0.2">
      <c r="B176" s="184"/>
      <c r="C176" s="222" t="s">
        <v>374</v>
      </c>
      <c r="D176" s="222" t="s">
        <v>250</v>
      </c>
      <c r="E176" s="223" t="s">
        <v>2647</v>
      </c>
      <c r="F176" s="224" t="s">
        <v>2648</v>
      </c>
      <c r="G176" s="225" t="s">
        <v>1136</v>
      </c>
      <c r="H176" s="227">
        <v>0</v>
      </c>
      <c r="I176" s="227">
        <v>0</v>
      </c>
      <c r="J176" s="228">
        <f>ROUND(I176*H176,2)</f>
        <v>0</v>
      </c>
      <c r="K176" s="141"/>
      <c r="L176" s="29"/>
      <c r="M176" s="142" t="s">
        <v>1</v>
      </c>
      <c r="N176" s="143" t="s">
        <v>43</v>
      </c>
      <c r="O176" s="144">
        <v>0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330</v>
      </c>
      <c r="AT176" s="146" t="s">
        <v>250</v>
      </c>
      <c r="AU176" s="146" t="s">
        <v>88</v>
      </c>
      <c r="AY176" s="17" t="s">
        <v>248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86</v>
      </c>
      <c r="BK176" s="147">
        <f>ROUND(I176*H176,2)</f>
        <v>0</v>
      </c>
      <c r="BL176" s="17" t="s">
        <v>330</v>
      </c>
      <c r="BM176" s="146" t="s">
        <v>2649</v>
      </c>
    </row>
    <row r="177" spans="2:65" s="11" customFormat="1" ht="23" customHeight="1" x14ac:dyDescent="0.25">
      <c r="B177" s="215"/>
      <c r="C177" s="216"/>
      <c r="D177" s="217" t="s">
        <v>77</v>
      </c>
      <c r="E177" s="220" t="s">
        <v>621</v>
      </c>
      <c r="F177" s="220" t="s">
        <v>622</v>
      </c>
      <c r="G177" s="216"/>
      <c r="H177" s="216"/>
      <c r="I177" s="216"/>
      <c r="J177" s="221">
        <f>BK177</f>
        <v>0</v>
      </c>
      <c r="L177" s="123"/>
      <c r="M177" s="127"/>
      <c r="P177" s="128">
        <f>SUM(P178:P179)</f>
        <v>6.0120000000000005</v>
      </c>
      <c r="R177" s="128">
        <f>SUM(R178:R179)</f>
        <v>3.9059999999999997E-2</v>
      </c>
      <c r="T177" s="129">
        <f>SUM(T178:T179)</f>
        <v>0</v>
      </c>
      <c r="AR177" s="124" t="s">
        <v>88</v>
      </c>
      <c r="AT177" s="130" t="s">
        <v>77</v>
      </c>
      <c r="AU177" s="130" t="s">
        <v>86</v>
      </c>
      <c r="AY177" s="124" t="s">
        <v>248</v>
      </c>
      <c r="BK177" s="131">
        <f>SUM(BK178:BK179)</f>
        <v>0</v>
      </c>
    </row>
    <row r="178" spans="2:65" s="1" customFormat="1" ht="24.15" customHeight="1" x14ac:dyDescent="0.2">
      <c r="B178" s="184"/>
      <c r="C178" s="222" t="s">
        <v>379</v>
      </c>
      <c r="D178" s="222" t="s">
        <v>250</v>
      </c>
      <c r="E178" s="223" t="s">
        <v>1331</v>
      </c>
      <c r="F178" s="224" t="s">
        <v>1332</v>
      </c>
      <c r="G178" s="225" t="s">
        <v>283</v>
      </c>
      <c r="H178" s="226">
        <v>18</v>
      </c>
      <c r="I178" s="227">
        <v>0</v>
      </c>
      <c r="J178" s="228">
        <f>ROUND(I178*H178,2)</f>
        <v>0</v>
      </c>
      <c r="K178" s="141"/>
      <c r="L178" s="29"/>
      <c r="M178" s="142" t="s">
        <v>1</v>
      </c>
      <c r="N178" s="143" t="s">
        <v>43</v>
      </c>
      <c r="O178" s="144">
        <v>0.33400000000000002</v>
      </c>
      <c r="P178" s="144">
        <f>O178*H178</f>
        <v>6.0120000000000005</v>
      </c>
      <c r="Q178" s="144">
        <v>2.1700000000000001E-3</v>
      </c>
      <c r="R178" s="144">
        <f>Q178*H178</f>
        <v>3.9059999999999997E-2</v>
      </c>
      <c r="S178" s="144">
        <v>0</v>
      </c>
      <c r="T178" s="145">
        <f>S178*H178</f>
        <v>0</v>
      </c>
      <c r="AR178" s="146" t="s">
        <v>330</v>
      </c>
      <c r="AT178" s="146" t="s">
        <v>250</v>
      </c>
      <c r="AU178" s="146" t="s">
        <v>88</v>
      </c>
      <c r="AY178" s="17" t="s">
        <v>248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7" t="s">
        <v>86</v>
      </c>
      <c r="BK178" s="147">
        <f>ROUND(I178*H178,2)</f>
        <v>0</v>
      </c>
      <c r="BL178" s="17" t="s">
        <v>330</v>
      </c>
      <c r="BM178" s="146" t="s">
        <v>2650</v>
      </c>
    </row>
    <row r="179" spans="2:65" s="1" customFormat="1" ht="24.15" customHeight="1" x14ac:dyDescent="0.2">
      <c r="B179" s="184"/>
      <c r="C179" s="222" t="s">
        <v>384</v>
      </c>
      <c r="D179" s="222" t="s">
        <v>250</v>
      </c>
      <c r="E179" s="223" t="s">
        <v>1345</v>
      </c>
      <c r="F179" s="224" t="s">
        <v>1346</v>
      </c>
      <c r="G179" s="225" t="s">
        <v>1136</v>
      </c>
      <c r="H179" s="227">
        <v>0</v>
      </c>
      <c r="I179" s="227">
        <v>0</v>
      </c>
      <c r="J179" s="228">
        <f>ROUND(I179*H179,2)</f>
        <v>0</v>
      </c>
      <c r="K179" s="141"/>
      <c r="L179" s="29"/>
      <c r="M179" s="163" t="s">
        <v>1</v>
      </c>
      <c r="N179" s="164" t="s">
        <v>43</v>
      </c>
      <c r="O179" s="165">
        <v>0</v>
      </c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AR179" s="146" t="s">
        <v>330</v>
      </c>
      <c r="AT179" s="146" t="s">
        <v>250</v>
      </c>
      <c r="AU179" s="146" t="s">
        <v>88</v>
      </c>
      <c r="AY179" s="17" t="s">
        <v>248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86</v>
      </c>
      <c r="BK179" s="147">
        <f>ROUND(I179*H179,2)</f>
        <v>0</v>
      </c>
      <c r="BL179" s="17" t="s">
        <v>330</v>
      </c>
      <c r="BM179" s="146" t="s">
        <v>2651</v>
      </c>
    </row>
    <row r="180" spans="2:65" s="1" customFormat="1" ht="6.9" customHeight="1" x14ac:dyDescent="0.2">
      <c r="B180" s="206"/>
      <c r="C180" s="207"/>
      <c r="D180" s="207"/>
      <c r="E180" s="207"/>
      <c r="F180" s="207"/>
      <c r="G180" s="207"/>
      <c r="H180" s="207"/>
      <c r="I180" s="207"/>
      <c r="J180" s="207"/>
      <c r="K180" s="42"/>
      <c r="L180" s="29"/>
    </row>
  </sheetData>
  <autoFilter ref="C128:K179" xr:uid="{00000000-0009-0000-0000-00001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216"/>
  <sheetViews>
    <sheetView showGridLines="0" topLeftCell="A144" workbookViewId="0">
      <selection activeCell="I145" sqref="I145"/>
    </sheetView>
  </sheetViews>
  <sheetFormatPr defaultRowHeight="10" x14ac:dyDescent="0.2"/>
  <cols>
    <col min="1" max="1" width="8.33203125" customWidth="1"/>
    <col min="2" max="2" width="1.109375" style="208" customWidth="1"/>
    <col min="3" max="3" width="4.109375" style="208" customWidth="1"/>
    <col min="4" max="4" width="4.33203125" style="208" customWidth="1"/>
    <col min="5" max="5" width="17.109375" style="208" customWidth="1"/>
    <col min="6" max="6" width="50.88671875" style="208" customWidth="1"/>
    <col min="7" max="7" width="7.44140625" style="208" customWidth="1"/>
    <col min="8" max="8" width="14" style="208" customWidth="1"/>
    <col min="9" max="9" width="15.88671875" style="208" customWidth="1"/>
    <col min="10" max="10" width="22.33203125" style="208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165</v>
      </c>
    </row>
    <row r="3" spans="2:46" ht="6.9" hidden="1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19"/>
      <c r="L3" s="20"/>
      <c r="AT3" s="17" t="s">
        <v>88</v>
      </c>
    </row>
    <row r="4" spans="2:46" ht="24.9" hidden="1" customHeight="1" x14ac:dyDescent="0.2">
      <c r="B4" s="250"/>
      <c r="D4" s="185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50"/>
      <c r="L5" s="20"/>
    </row>
    <row r="6" spans="2:46" ht="12" hidden="1" customHeight="1" x14ac:dyDescent="0.2">
      <c r="B6" s="250"/>
      <c r="D6" s="187" t="s">
        <v>14</v>
      </c>
      <c r="L6" s="20"/>
    </row>
    <row r="7" spans="2:46" ht="16.5" hidden="1" customHeight="1" x14ac:dyDescent="0.2">
      <c r="B7" s="250"/>
      <c r="E7" s="345" t="str">
        <f>'Rekapitulace stavby'!K6</f>
        <v>ON Náchod Urgentní příjem</v>
      </c>
      <c r="F7" s="346"/>
      <c r="G7" s="346"/>
      <c r="H7" s="346"/>
      <c r="L7" s="20"/>
    </row>
    <row r="8" spans="2:46" ht="12" hidden="1" customHeight="1" x14ac:dyDescent="0.2">
      <c r="B8" s="250"/>
      <c r="D8" s="187" t="s">
        <v>211</v>
      </c>
      <c r="L8" s="20"/>
    </row>
    <row r="9" spans="2:46" s="1" customFormat="1" ht="16.5" hidden="1" customHeight="1" x14ac:dyDescent="0.2">
      <c r="B9" s="184"/>
      <c r="C9" s="186"/>
      <c r="D9" s="186"/>
      <c r="E9" s="345" t="s">
        <v>2294</v>
      </c>
      <c r="F9" s="344"/>
      <c r="G9" s="344"/>
      <c r="H9" s="344"/>
      <c r="I9" s="186"/>
      <c r="J9" s="186"/>
      <c r="L9" s="29"/>
    </row>
    <row r="10" spans="2:46" s="1" customFormat="1" ht="12" hidden="1" customHeight="1" x14ac:dyDescent="0.2">
      <c r="B10" s="184"/>
      <c r="C10" s="186"/>
      <c r="D10" s="187" t="s">
        <v>491</v>
      </c>
      <c r="E10" s="186"/>
      <c r="F10" s="186"/>
      <c r="G10" s="186"/>
      <c r="H10" s="186"/>
      <c r="I10" s="186"/>
      <c r="J10" s="186"/>
      <c r="L10" s="29"/>
    </row>
    <row r="11" spans="2:46" s="1" customFormat="1" ht="16.5" hidden="1" customHeight="1" x14ac:dyDescent="0.2">
      <c r="B11" s="184"/>
      <c r="C11" s="186"/>
      <c r="D11" s="186"/>
      <c r="E11" s="343" t="s">
        <v>2652</v>
      </c>
      <c r="F11" s="344"/>
      <c r="G11" s="344"/>
      <c r="H11" s="344"/>
      <c r="I11" s="186"/>
      <c r="J11" s="186"/>
      <c r="L11" s="29"/>
    </row>
    <row r="12" spans="2:46" s="1" customFormat="1" hidden="1" x14ac:dyDescent="0.2">
      <c r="B12" s="184"/>
      <c r="C12" s="186"/>
      <c r="D12" s="186"/>
      <c r="E12" s="186"/>
      <c r="F12" s="186"/>
      <c r="G12" s="186"/>
      <c r="H12" s="186"/>
      <c r="I12" s="186"/>
      <c r="J12" s="186"/>
      <c r="L12" s="29"/>
    </row>
    <row r="13" spans="2:46" s="1" customFormat="1" ht="12" hidden="1" customHeight="1" x14ac:dyDescent="0.2">
      <c r="B13" s="184"/>
      <c r="C13" s="186"/>
      <c r="D13" s="187" t="s">
        <v>16</v>
      </c>
      <c r="E13" s="186"/>
      <c r="F13" s="188" t="s">
        <v>1</v>
      </c>
      <c r="G13" s="186"/>
      <c r="H13" s="186"/>
      <c r="I13" s="187" t="s">
        <v>17</v>
      </c>
      <c r="J13" s="188" t="s">
        <v>1</v>
      </c>
      <c r="L13" s="29"/>
    </row>
    <row r="14" spans="2:46" s="1" customFormat="1" ht="12" hidden="1" customHeight="1" x14ac:dyDescent="0.2">
      <c r="B14" s="184"/>
      <c r="C14" s="186"/>
      <c r="D14" s="187" t="s">
        <v>18</v>
      </c>
      <c r="E14" s="186"/>
      <c r="F14" s="188" t="s">
        <v>19</v>
      </c>
      <c r="G14" s="186"/>
      <c r="H14" s="186"/>
      <c r="I14" s="187" t="s">
        <v>20</v>
      </c>
      <c r="J14" s="189" t="str">
        <f>'Rekapitulace stavby'!AN8</f>
        <v>10. 8. 2023</v>
      </c>
      <c r="L14" s="29"/>
    </row>
    <row r="15" spans="2:46" s="1" customFormat="1" ht="11" hidden="1" customHeight="1" x14ac:dyDescent="0.2">
      <c r="B15" s="184"/>
      <c r="C15" s="186"/>
      <c r="D15" s="186"/>
      <c r="E15" s="186"/>
      <c r="F15" s="186"/>
      <c r="G15" s="186"/>
      <c r="H15" s="186"/>
      <c r="I15" s="186"/>
      <c r="J15" s="186"/>
      <c r="L15" s="29"/>
    </row>
    <row r="16" spans="2:46" s="1" customFormat="1" ht="12" hidden="1" customHeight="1" x14ac:dyDescent="0.2">
      <c r="B16" s="184"/>
      <c r="C16" s="186"/>
      <c r="D16" s="187" t="s">
        <v>22</v>
      </c>
      <c r="E16" s="186"/>
      <c r="F16" s="186"/>
      <c r="G16" s="186"/>
      <c r="H16" s="186"/>
      <c r="I16" s="187" t="s">
        <v>23</v>
      </c>
      <c r="J16" s="188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184"/>
      <c r="C17" s="186"/>
      <c r="D17" s="186"/>
      <c r="E17" s="188" t="str">
        <f>IF('Rekapitulace stavby'!E11="","",'Rekapitulace stavby'!E11)</f>
        <v>Královéhradecký kraj</v>
      </c>
      <c r="F17" s="186"/>
      <c r="G17" s="186"/>
      <c r="H17" s="186"/>
      <c r="I17" s="187" t="s">
        <v>26</v>
      </c>
      <c r="J17" s="188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184"/>
      <c r="C18" s="186"/>
      <c r="D18" s="186"/>
      <c r="E18" s="186"/>
      <c r="F18" s="186"/>
      <c r="G18" s="186"/>
      <c r="H18" s="186"/>
      <c r="I18" s="186"/>
      <c r="J18" s="186"/>
      <c r="L18" s="29"/>
    </row>
    <row r="19" spans="2:12" s="1" customFormat="1" ht="12" hidden="1" customHeight="1" x14ac:dyDescent="0.2">
      <c r="B19" s="184"/>
      <c r="C19" s="186"/>
      <c r="D19" s="187" t="s">
        <v>28</v>
      </c>
      <c r="E19" s="186"/>
      <c r="F19" s="186"/>
      <c r="G19" s="186"/>
      <c r="H19" s="186"/>
      <c r="I19" s="187" t="s">
        <v>23</v>
      </c>
      <c r="J19" s="188" t="str">
        <f>'Rekapitulace stavby'!AN13</f>
        <v/>
      </c>
      <c r="L19" s="29"/>
    </row>
    <row r="20" spans="2:12" s="1" customFormat="1" ht="18" hidden="1" customHeight="1" x14ac:dyDescent="0.2">
      <c r="B20" s="184"/>
      <c r="C20" s="186"/>
      <c r="D20" s="186"/>
      <c r="E20" s="350" t="str">
        <f>'Rekapitulace stavby'!E14</f>
        <v xml:space="preserve"> </v>
      </c>
      <c r="F20" s="350"/>
      <c r="G20" s="350"/>
      <c r="H20" s="350"/>
      <c r="I20" s="187" t="s">
        <v>26</v>
      </c>
      <c r="J20" s="188" t="str">
        <f>'Rekapitulace stavby'!AN14</f>
        <v/>
      </c>
      <c r="L20" s="29"/>
    </row>
    <row r="21" spans="2:12" s="1" customFormat="1" ht="6.9" hidden="1" customHeight="1" x14ac:dyDescent="0.2">
      <c r="B21" s="184"/>
      <c r="C21" s="186"/>
      <c r="D21" s="186"/>
      <c r="E21" s="186"/>
      <c r="F21" s="186"/>
      <c r="G21" s="186"/>
      <c r="H21" s="186"/>
      <c r="I21" s="186"/>
      <c r="J21" s="186"/>
      <c r="L21" s="29"/>
    </row>
    <row r="22" spans="2:12" s="1" customFormat="1" ht="12" hidden="1" customHeight="1" x14ac:dyDescent="0.2">
      <c r="B22" s="184"/>
      <c r="C22" s="186"/>
      <c r="D22" s="187" t="s">
        <v>30</v>
      </c>
      <c r="E22" s="186"/>
      <c r="F22" s="186"/>
      <c r="G22" s="186"/>
      <c r="H22" s="186"/>
      <c r="I22" s="187" t="s">
        <v>23</v>
      </c>
      <c r="J22" s="188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184"/>
      <c r="C23" s="186"/>
      <c r="D23" s="186"/>
      <c r="E23" s="188" t="str">
        <f>IF('Rekapitulace stavby'!E17="","",'Rekapitulace stavby'!E17)</f>
        <v>PROXION s.r.o.</v>
      </c>
      <c r="F23" s="186"/>
      <c r="G23" s="186"/>
      <c r="H23" s="186"/>
      <c r="I23" s="187" t="s">
        <v>26</v>
      </c>
      <c r="J23" s="188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184"/>
      <c r="C24" s="186"/>
      <c r="D24" s="186"/>
      <c r="E24" s="186"/>
      <c r="F24" s="186"/>
      <c r="G24" s="186"/>
      <c r="H24" s="186"/>
      <c r="I24" s="186"/>
      <c r="J24" s="186"/>
      <c r="L24" s="29"/>
    </row>
    <row r="25" spans="2:12" s="1" customFormat="1" ht="12" hidden="1" customHeight="1" x14ac:dyDescent="0.2">
      <c r="B25" s="184"/>
      <c r="C25" s="186"/>
      <c r="D25" s="187" t="s">
        <v>35</v>
      </c>
      <c r="E25" s="186"/>
      <c r="F25" s="186"/>
      <c r="G25" s="186"/>
      <c r="H25" s="186"/>
      <c r="I25" s="187" t="s">
        <v>23</v>
      </c>
      <c r="J25" s="188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184"/>
      <c r="C26" s="186"/>
      <c r="D26" s="186"/>
      <c r="E26" s="188" t="str">
        <f>IF('Rekapitulace stavby'!E20="","",'Rekapitulace stavby'!E20)</f>
        <v>Michael Hlušek</v>
      </c>
      <c r="F26" s="186"/>
      <c r="G26" s="186"/>
      <c r="H26" s="186"/>
      <c r="I26" s="187" t="s">
        <v>26</v>
      </c>
      <c r="J26" s="188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184"/>
      <c r="C27" s="186"/>
      <c r="D27" s="186"/>
      <c r="E27" s="186"/>
      <c r="F27" s="186"/>
      <c r="G27" s="186"/>
      <c r="H27" s="186"/>
      <c r="I27" s="186"/>
      <c r="J27" s="186"/>
      <c r="L27" s="29"/>
    </row>
    <row r="28" spans="2:12" s="1" customFormat="1" ht="12" hidden="1" customHeight="1" x14ac:dyDescent="0.2">
      <c r="B28" s="184"/>
      <c r="C28" s="186"/>
      <c r="D28" s="187" t="s">
        <v>37</v>
      </c>
      <c r="E28" s="186"/>
      <c r="F28" s="186"/>
      <c r="G28" s="186"/>
      <c r="H28" s="186"/>
      <c r="I28" s="186"/>
      <c r="J28" s="186"/>
      <c r="L28" s="29"/>
    </row>
    <row r="29" spans="2:12" s="7" customFormat="1" ht="16.5" hidden="1" customHeight="1" x14ac:dyDescent="0.2">
      <c r="B29" s="266"/>
      <c r="C29" s="267"/>
      <c r="D29" s="267"/>
      <c r="E29" s="351" t="s">
        <v>1</v>
      </c>
      <c r="F29" s="351"/>
      <c r="G29" s="351"/>
      <c r="H29" s="351"/>
      <c r="I29" s="267"/>
      <c r="J29" s="267"/>
      <c r="L29" s="92"/>
    </row>
    <row r="30" spans="2:12" s="1" customFormat="1" ht="6.9" hidden="1" customHeight="1" x14ac:dyDescent="0.2">
      <c r="B30" s="184"/>
      <c r="C30" s="186"/>
      <c r="D30" s="186"/>
      <c r="E30" s="186"/>
      <c r="F30" s="186"/>
      <c r="G30" s="186"/>
      <c r="H30" s="186"/>
      <c r="I30" s="186"/>
      <c r="J30" s="186"/>
      <c r="L30" s="29"/>
    </row>
    <row r="31" spans="2:12" s="1" customFormat="1" ht="6.9" hidden="1" customHeight="1" x14ac:dyDescent="0.2">
      <c r="B31" s="184"/>
      <c r="C31" s="186"/>
      <c r="D31" s="268"/>
      <c r="E31" s="268"/>
      <c r="F31" s="268"/>
      <c r="G31" s="268"/>
      <c r="H31" s="268"/>
      <c r="I31" s="268"/>
      <c r="J31" s="268"/>
      <c r="K31" s="50"/>
      <c r="L31" s="29"/>
    </row>
    <row r="32" spans="2:12" s="1" customFormat="1" ht="25.4" hidden="1" customHeight="1" x14ac:dyDescent="0.2">
      <c r="B32" s="184"/>
      <c r="C32" s="186"/>
      <c r="D32" s="269" t="s">
        <v>38</v>
      </c>
      <c r="E32" s="186"/>
      <c r="F32" s="186"/>
      <c r="G32" s="186"/>
      <c r="H32" s="186"/>
      <c r="I32" s="186"/>
      <c r="J32" s="195">
        <f>ROUND(J126, 2)</f>
        <v>0</v>
      </c>
      <c r="L32" s="29"/>
    </row>
    <row r="33" spans="2:12" s="1" customFormat="1" ht="6.9" hidden="1" customHeight="1" x14ac:dyDescent="0.2">
      <c r="B33" s="184"/>
      <c r="C33" s="186"/>
      <c r="D33" s="268"/>
      <c r="E33" s="268"/>
      <c r="F33" s="268"/>
      <c r="G33" s="268"/>
      <c r="H33" s="268"/>
      <c r="I33" s="268"/>
      <c r="J33" s="268"/>
      <c r="K33" s="50"/>
      <c r="L33" s="29"/>
    </row>
    <row r="34" spans="2:12" s="1" customFormat="1" ht="14.4" hidden="1" customHeight="1" x14ac:dyDescent="0.2">
      <c r="B34" s="184"/>
      <c r="C34" s="186"/>
      <c r="D34" s="186"/>
      <c r="E34" s="186"/>
      <c r="F34" s="270" t="s">
        <v>40</v>
      </c>
      <c r="G34" s="186"/>
      <c r="H34" s="186"/>
      <c r="I34" s="270" t="s">
        <v>39</v>
      </c>
      <c r="J34" s="270" t="s">
        <v>41</v>
      </c>
      <c r="L34" s="29"/>
    </row>
    <row r="35" spans="2:12" s="1" customFormat="1" ht="14.4" hidden="1" customHeight="1" x14ac:dyDescent="0.2">
      <c r="B35" s="184"/>
      <c r="C35" s="186"/>
      <c r="D35" s="271" t="s">
        <v>42</v>
      </c>
      <c r="E35" s="187" t="s">
        <v>43</v>
      </c>
      <c r="F35" s="272">
        <f>ROUND((SUM(BE126:BE215)),  2)</f>
        <v>0</v>
      </c>
      <c r="G35" s="186"/>
      <c r="H35" s="186"/>
      <c r="I35" s="273">
        <v>0.21</v>
      </c>
      <c r="J35" s="272">
        <f>ROUND(((SUM(BE126:BE215))*I35),  2)</f>
        <v>0</v>
      </c>
      <c r="L35" s="29"/>
    </row>
    <row r="36" spans="2:12" s="1" customFormat="1" ht="14.4" hidden="1" customHeight="1" x14ac:dyDescent="0.2">
      <c r="B36" s="184"/>
      <c r="C36" s="186"/>
      <c r="D36" s="186"/>
      <c r="E36" s="187" t="s">
        <v>44</v>
      </c>
      <c r="F36" s="272">
        <f>ROUND((SUM(BF126:BF215)),  2)</f>
        <v>0</v>
      </c>
      <c r="G36" s="186"/>
      <c r="H36" s="186"/>
      <c r="I36" s="273">
        <v>0.15</v>
      </c>
      <c r="J36" s="272">
        <f>ROUND(((SUM(BF126:BF215))*I36),  2)</f>
        <v>0</v>
      </c>
      <c r="L36" s="29"/>
    </row>
    <row r="37" spans="2:12" s="1" customFormat="1" ht="14.4" hidden="1" customHeight="1" x14ac:dyDescent="0.2">
      <c r="B37" s="184"/>
      <c r="C37" s="186"/>
      <c r="D37" s="186"/>
      <c r="E37" s="187" t="s">
        <v>45</v>
      </c>
      <c r="F37" s="272">
        <f>ROUND((SUM(BG126:BG215)),  2)</f>
        <v>0</v>
      </c>
      <c r="G37" s="186"/>
      <c r="H37" s="186"/>
      <c r="I37" s="273">
        <v>0.21</v>
      </c>
      <c r="J37" s="272">
        <f>0</f>
        <v>0</v>
      </c>
      <c r="L37" s="29"/>
    </row>
    <row r="38" spans="2:12" s="1" customFormat="1" ht="14.4" hidden="1" customHeight="1" x14ac:dyDescent="0.2">
      <c r="B38" s="184"/>
      <c r="C38" s="186"/>
      <c r="D38" s="186"/>
      <c r="E38" s="187" t="s">
        <v>46</v>
      </c>
      <c r="F38" s="272">
        <f>ROUND((SUM(BH126:BH215)),  2)</f>
        <v>0</v>
      </c>
      <c r="G38" s="186"/>
      <c r="H38" s="186"/>
      <c r="I38" s="273">
        <v>0.15</v>
      </c>
      <c r="J38" s="272">
        <f>0</f>
        <v>0</v>
      </c>
      <c r="L38" s="29"/>
    </row>
    <row r="39" spans="2:12" s="1" customFormat="1" ht="14.4" hidden="1" customHeight="1" x14ac:dyDescent="0.2">
      <c r="B39" s="184"/>
      <c r="C39" s="186"/>
      <c r="D39" s="186"/>
      <c r="E39" s="187" t="s">
        <v>47</v>
      </c>
      <c r="F39" s="272">
        <f>ROUND((SUM(BI126:BI215)),  2)</f>
        <v>0</v>
      </c>
      <c r="G39" s="186"/>
      <c r="H39" s="186"/>
      <c r="I39" s="273">
        <v>0</v>
      </c>
      <c r="J39" s="272">
        <f>0</f>
        <v>0</v>
      </c>
      <c r="L39" s="29"/>
    </row>
    <row r="40" spans="2:12" s="1" customFormat="1" ht="6.9" hidden="1" customHeight="1" x14ac:dyDescent="0.2">
      <c r="B40" s="184"/>
      <c r="C40" s="186"/>
      <c r="D40" s="186"/>
      <c r="E40" s="186"/>
      <c r="F40" s="186"/>
      <c r="G40" s="186"/>
      <c r="H40" s="186"/>
      <c r="I40" s="186"/>
      <c r="J40" s="186"/>
      <c r="L40" s="29"/>
    </row>
    <row r="41" spans="2:12" s="1" customFormat="1" ht="25.4" hidden="1" customHeight="1" x14ac:dyDescent="0.2">
      <c r="B41" s="184"/>
      <c r="C41" s="192"/>
      <c r="D41" s="274" t="s">
        <v>48</v>
      </c>
      <c r="E41" s="275"/>
      <c r="F41" s="275"/>
      <c r="G41" s="276" t="s">
        <v>49</v>
      </c>
      <c r="H41" s="277" t="s">
        <v>50</v>
      </c>
      <c r="I41" s="275"/>
      <c r="J41" s="278">
        <f>SUM(J32:J39)</f>
        <v>0</v>
      </c>
      <c r="K41" s="100"/>
      <c r="L41" s="29"/>
    </row>
    <row r="42" spans="2:12" s="1" customFormat="1" ht="14.4" hidden="1" customHeight="1" x14ac:dyDescent="0.2">
      <c r="B42" s="184"/>
      <c r="C42" s="186"/>
      <c r="D42" s="186"/>
      <c r="E42" s="186"/>
      <c r="F42" s="186"/>
      <c r="G42" s="186"/>
      <c r="H42" s="186"/>
      <c r="I42" s="186"/>
      <c r="J42" s="186"/>
      <c r="L42" s="29"/>
    </row>
    <row r="43" spans="2:12" ht="14.4" hidden="1" customHeight="1" x14ac:dyDescent="0.2">
      <c r="B43" s="250"/>
      <c r="L43" s="20"/>
    </row>
    <row r="44" spans="2:12" ht="14.4" hidden="1" customHeight="1" x14ac:dyDescent="0.2">
      <c r="B44" s="250"/>
      <c r="L44" s="20"/>
    </row>
    <row r="45" spans="2:12" ht="14.4" hidden="1" customHeight="1" x14ac:dyDescent="0.2">
      <c r="B45" s="250"/>
      <c r="L45" s="20"/>
    </row>
    <row r="46" spans="2:12" ht="14.4" hidden="1" customHeight="1" x14ac:dyDescent="0.2">
      <c r="B46" s="250"/>
      <c r="L46" s="20"/>
    </row>
    <row r="47" spans="2:12" ht="14.4" hidden="1" customHeight="1" x14ac:dyDescent="0.2">
      <c r="B47" s="250"/>
      <c r="L47" s="20"/>
    </row>
    <row r="48" spans="2:12" ht="14.4" hidden="1" customHeight="1" x14ac:dyDescent="0.2">
      <c r="B48" s="250"/>
      <c r="L48" s="20"/>
    </row>
    <row r="49" spans="2:12" ht="14.4" hidden="1" customHeight="1" x14ac:dyDescent="0.2">
      <c r="B49" s="250"/>
      <c r="L49" s="20"/>
    </row>
    <row r="50" spans="2:12" s="1" customFormat="1" ht="14.4" hidden="1" customHeight="1" x14ac:dyDescent="0.2">
      <c r="B50" s="184"/>
      <c r="C50" s="186"/>
      <c r="D50" s="279" t="s">
        <v>51</v>
      </c>
      <c r="E50" s="280"/>
      <c r="F50" s="280"/>
      <c r="G50" s="279" t="s">
        <v>52</v>
      </c>
      <c r="H50" s="280"/>
      <c r="I50" s="280"/>
      <c r="J50" s="280"/>
      <c r="K50" s="39"/>
      <c r="L50" s="29"/>
    </row>
    <row r="51" spans="2:12" hidden="1" x14ac:dyDescent="0.2">
      <c r="B51" s="250"/>
      <c r="L51" s="20"/>
    </row>
    <row r="52" spans="2:12" hidden="1" x14ac:dyDescent="0.2">
      <c r="B52" s="250"/>
      <c r="L52" s="20"/>
    </row>
    <row r="53" spans="2:12" hidden="1" x14ac:dyDescent="0.2">
      <c r="B53" s="250"/>
      <c r="L53" s="20"/>
    </row>
    <row r="54" spans="2:12" hidden="1" x14ac:dyDescent="0.2">
      <c r="B54" s="250"/>
      <c r="L54" s="20"/>
    </row>
    <row r="55" spans="2:12" hidden="1" x14ac:dyDescent="0.2">
      <c r="B55" s="250"/>
      <c r="L55" s="20"/>
    </row>
    <row r="56" spans="2:12" hidden="1" x14ac:dyDescent="0.2">
      <c r="B56" s="250"/>
      <c r="L56" s="20"/>
    </row>
    <row r="57" spans="2:12" hidden="1" x14ac:dyDescent="0.2">
      <c r="B57" s="250"/>
      <c r="L57" s="20"/>
    </row>
    <row r="58" spans="2:12" hidden="1" x14ac:dyDescent="0.2">
      <c r="B58" s="250"/>
      <c r="L58" s="20"/>
    </row>
    <row r="59" spans="2:12" hidden="1" x14ac:dyDescent="0.2">
      <c r="B59" s="250"/>
      <c r="L59" s="20"/>
    </row>
    <row r="60" spans="2:12" hidden="1" x14ac:dyDescent="0.2">
      <c r="B60" s="250"/>
      <c r="L60" s="20"/>
    </row>
    <row r="61" spans="2:12" s="1" customFormat="1" ht="12.5" hidden="1" x14ac:dyDescent="0.2">
      <c r="B61" s="184"/>
      <c r="C61" s="186"/>
      <c r="D61" s="281" t="s">
        <v>53</v>
      </c>
      <c r="E61" s="282"/>
      <c r="F61" s="283" t="s">
        <v>54</v>
      </c>
      <c r="G61" s="281" t="s">
        <v>53</v>
      </c>
      <c r="H61" s="282"/>
      <c r="I61" s="282"/>
      <c r="J61" s="284" t="s">
        <v>54</v>
      </c>
      <c r="K61" s="31"/>
      <c r="L61" s="29"/>
    </row>
    <row r="62" spans="2:12" hidden="1" x14ac:dyDescent="0.2">
      <c r="B62" s="250"/>
      <c r="L62" s="20"/>
    </row>
    <row r="63" spans="2:12" hidden="1" x14ac:dyDescent="0.2">
      <c r="B63" s="250"/>
      <c r="L63" s="20"/>
    </row>
    <row r="64" spans="2:12" hidden="1" x14ac:dyDescent="0.2">
      <c r="B64" s="250"/>
      <c r="L64" s="20"/>
    </row>
    <row r="65" spans="2:12" s="1" customFormat="1" ht="13" hidden="1" x14ac:dyDescent="0.2">
      <c r="B65" s="184"/>
      <c r="C65" s="186"/>
      <c r="D65" s="279" t="s">
        <v>55</v>
      </c>
      <c r="E65" s="280"/>
      <c r="F65" s="280"/>
      <c r="G65" s="279" t="s">
        <v>56</v>
      </c>
      <c r="H65" s="280"/>
      <c r="I65" s="280"/>
      <c r="J65" s="280"/>
      <c r="K65" s="39"/>
      <c r="L65" s="29"/>
    </row>
    <row r="66" spans="2:12" hidden="1" x14ac:dyDescent="0.2">
      <c r="B66" s="250"/>
      <c r="L66" s="20"/>
    </row>
    <row r="67" spans="2:12" hidden="1" x14ac:dyDescent="0.2">
      <c r="B67" s="250"/>
      <c r="L67" s="20"/>
    </row>
    <row r="68" spans="2:12" hidden="1" x14ac:dyDescent="0.2">
      <c r="B68" s="250"/>
      <c r="L68" s="20"/>
    </row>
    <row r="69" spans="2:12" hidden="1" x14ac:dyDescent="0.2">
      <c r="B69" s="250"/>
      <c r="L69" s="20"/>
    </row>
    <row r="70" spans="2:12" hidden="1" x14ac:dyDescent="0.2">
      <c r="B70" s="250"/>
      <c r="L70" s="20"/>
    </row>
    <row r="71" spans="2:12" hidden="1" x14ac:dyDescent="0.2">
      <c r="B71" s="250"/>
      <c r="L71" s="20"/>
    </row>
    <row r="72" spans="2:12" hidden="1" x14ac:dyDescent="0.2">
      <c r="B72" s="250"/>
      <c r="L72" s="20"/>
    </row>
    <row r="73" spans="2:12" hidden="1" x14ac:dyDescent="0.2">
      <c r="B73" s="250"/>
      <c r="L73" s="20"/>
    </row>
    <row r="74" spans="2:12" hidden="1" x14ac:dyDescent="0.2">
      <c r="B74" s="250"/>
      <c r="L74" s="20"/>
    </row>
    <row r="75" spans="2:12" hidden="1" x14ac:dyDescent="0.2">
      <c r="B75" s="250"/>
      <c r="L75" s="20"/>
    </row>
    <row r="76" spans="2:12" s="1" customFormat="1" ht="12.5" hidden="1" x14ac:dyDescent="0.2">
      <c r="B76" s="184"/>
      <c r="C76" s="186"/>
      <c r="D76" s="281" t="s">
        <v>53</v>
      </c>
      <c r="E76" s="282"/>
      <c r="F76" s="283" t="s">
        <v>54</v>
      </c>
      <c r="G76" s="281" t="s">
        <v>53</v>
      </c>
      <c r="H76" s="282"/>
      <c r="I76" s="282"/>
      <c r="J76" s="284" t="s">
        <v>54</v>
      </c>
      <c r="K76" s="31"/>
      <c r="L76" s="29"/>
    </row>
    <row r="77" spans="2:12" s="1" customFormat="1" ht="14.4" hidden="1" customHeight="1" x14ac:dyDescent="0.2">
      <c r="B77" s="206"/>
      <c r="C77" s="207"/>
      <c r="D77" s="207"/>
      <c r="E77" s="207"/>
      <c r="F77" s="207"/>
      <c r="G77" s="207"/>
      <c r="H77" s="207"/>
      <c r="I77" s="207"/>
      <c r="J77" s="207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L86" s="20"/>
    </row>
    <row r="87" spans="2:12" s="1" customFormat="1" ht="16.5" customHeight="1" x14ac:dyDescent="0.2">
      <c r="B87" s="184"/>
      <c r="C87" s="186"/>
      <c r="D87" s="186"/>
      <c r="E87" s="345" t="s">
        <v>2294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03 - Vyvýšené záhony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J126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J127</f>
        <v>0</v>
      </c>
      <c r="L99" s="106"/>
    </row>
    <row r="100" spans="2:47" s="9" customFormat="1" ht="20" customHeight="1" x14ac:dyDescent="0.2">
      <c r="B100" s="201"/>
      <c r="C100" s="202"/>
      <c r="D100" s="203" t="s">
        <v>228</v>
      </c>
      <c r="E100" s="204"/>
      <c r="F100" s="204"/>
      <c r="G100" s="204"/>
      <c r="H100" s="204"/>
      <c r="I100" s="204"/>
      <c r="J100" s="205">
        <f>J128</f>
        <v>0</v>
      </c>
      <c r="L100" s="110"/>
    </row>
    <row r="101" spans="2:47" s="9" customFormat="1" ht="20" customHeight="1" x14ac:dyDescent="0.2">
      <c r="B101" s="201"/>
      <c r="C101" s="202"/>
      <c r="D101" s="203" t="s">
        <v>728</v>
      </c>
      <c r="E101" s="204"/>
      <c r="F101" s="204"/>
      <c r="G101" s="204"/>
      <c r="H101" s="204"/>
      <c r="I101" s="204"/>
      <c r="J101" s="205">
        <f>J144</f>
        <v>0</v>
      </c>
      <c r="L101" s="110"/>
    </row>
    <row r="102" spans="2:47" s="8" customFormat="1" ht="24.9" customHeight="1" x14ac:dyDescent="0.2">
      <c r="B102" s="196"/>
      <c r="C102" s="197"/>
      <c r="D102" s="198" t="s">
        <v>231</v>
      </c>
      <c r="E102" s="199"/>
      <c r="F102" s="199"/>
      <c r="G102" s="199"/>
      <c r="H102" s="199"/>
      <c r="I102" s="199"/>
      <c r="J102" s="200">
        <f>J189</f>
        <v>0</v>
      </c>
      <c r="L102" s="106"/>
    </row>
    <row r="103" spans="2:47" s="9" customFormat="1" ht="20" customHeight="1" x14ac:dyDescent="0.2">
      <c r="B103" s="201"/>
      <c r="C103" s="202"/>
      <c r="D103" s="203" t="s">
        <v>232</v>
      </c>
      <c r="E103" s="204"/>
      <c r="F103" s="204"/>
      <c r="G103" s="204"/>
      <c r="H103" s="204"/>
      <c r="I103" s="204"/>
      <c r="J103" s="205">
        <f>J190</f>
        <v>0</v>
      </c>
      <c r="L103" s="110"/>
    </row>
    <row r="104" spans="2:47" s="9" customFormat="1" ht="20" customHeight="1" x14ac:dyDescent="0.2">
      <c r="B104" s="201"/>
      <c r="C104" s="202"/>
      <c r="D104" s="203" t="s">
        <v>734</v>
      </c>
      <c r="E104" s="204"/>
      <c r="F104" s="204"/>
      <c r="G104" s="204"/>
      <c r="H104" s="204"/>
      <c r="I104" s="204"/>
      <c r="J104" s="205">
        <f>J207</f>
        <v>0</v>
      </c>
      <c r="L104" s="110"/>
    </row>
    <row r="105" spans="2:47" s="1" customFormat="1" ht="21.75" customHeight="1" x14ac:dyDescent="0.2">
      <c r="B105" s="184"/>
      <c r="C105" s="186"/>
      <c r="D105" s="186"/>
      <c r="E105" s="186"/>
      <c r="F105" s="186"/>
      <c r="G105" s="186"/>
      <c r="H105" s="186"/>
      <c r="I105" s="186"/>
      <c r="J105" s="186"/>
      <c r="L105" s="29"/>
    </row>
    <row r="106" spans="2:47" s="1" customFormat="1" ht="6.9" customHeight="1" x14ac:dyDescent="0.2">
      <c r="B106" s="206"/>
      <c r="C106" s="207"/>
      <c r="D106" s="207"/>
      <c r="E106" s="207"/>
      <c r="F106" s="207"/>
      <c r="G106" s="207"/>
      <c r="H106" s="207"/>
      <c r="I106" s="207"/>
      <c r="J106" s="207"/>
      <c r="K106" s="42"/>
      <c r="L106" s="29"/>
    </row>
    <row r="110" spans="2:47" s="1" customFormat="1" ht="6.9" customHeight="1" x14ac:dyDescent="0.2">
      <c r="B110" s="182"/>
      <c r="C110" s="183"/>
      <c r="D110" s="183"/>
      <c r="E110" s="183"/>
      <c r="F110" s="183"/>
      <c r="G110" s="183"/>
      <c r="H110" s="183"/>
      <c r="I110" s="183"/>
      <c r="J110" s="183"/>
      <c r="K110" s="44"/>
      <c r="L110" s="29"/>
    </row>
    <row r="111" spans="2:47" s="1" customFormat="1" ht="24.9" customHeight="1" x14ac:dyDescent="0.2">
      <c r="B111" s="184"/>
      <c r="C111" s="185" t="s">
        <v>233</v>
      </c>
      <c r="D111" s="186"/>
      <c r="E111" s="186"/>
      <c r="F111" s="186"/>
      <c r="G111" s="186"/>
      <c r="H111" s="186"/>
      <c r="I111" s="186"/>
      <c r="J111" s="186"/>
      <c r="L111" s="29"/>
    </row>
    <row r="112" spans="2:47" s="1" customFormat="1" ht="6.9" customHeight="1" x14ac:dyDescent="0.2">
      <c r="B112" s="184"/>
      <c r="C112" s="186"/>
      <c r="D112" s="186"/>
      <c r="E112" s="186"/>
      <c r="F112" s="186"/>
      <c r="G112" s="186"/>
      <c r="H112" s="186"/>
      <c r="I112" s="186"/>
      <c r="J112" s="186"/>
      <c r="L112" s="29"/>
    </row>
    <row r="113" spans="2:63" s="1" customFormat="1" ht="12" customHeight="1" x14ac:dyDescent="0.2">
      <c r="B113" s="184"/>
      <c r="C113" s="187" t="s">
        <v>14</v>
      </c>
      <c r="D113" s="186"/>
      <c r="E113" s="186"/>
      <c r="F113" s="186"/>
      <c r="G113" s="186"/>
      <c r="H113" s="186"/>
      <c r="I113" s="186"/>
      <c r="J113" s="186"/>
      <c r="L113" s="29"/>
    </row>
    <row r="114" spans="2:63" s="1" customFormat="1" ht="16.5" customHeight="1" x14ac:dyDescent="0.2">
      <c r="B114" s="184"/>
      <c r="C114" s="186"/>
      <c r="D114" s="186"/>
      <c r="E114" s="345" t="str">
        <f>E7</f>
        <v>ON Náchod Urgentní příjem</v>
      </c>
      <c r="F114" s="346"/>
      <c r="G114" s="346"/>
      <c r="H114" s="346"/>
      <c r="I114" s="186"/>
      <c r="J114" s="186"/>
      <c r="L114" s="29"/>
    </row>
    <row r="115" spans="2:63" ht="12" customHeight="1" x14ac:dyDescent="0.2">
      <c r="B115" s="250"/>
      <c r="C115" s="187" t="s">
        <v>211</v>
      </c>
      <c r="L115" s="20"/>
    </row>
    <row r="116" spans="2:63" s="1" customFormat="1" ht="16.5" customHeight="1" x14ac:dyDescent="0.2">
      <c r="B116" s="184"/>
      <c r="C116" s="186"/>
      <c r="D116" s="186"/>
      <c r="E116" s="345" t="s">
        <v>2294</v>
      </c>
      <c r="F116" s="344"/>
      <c r="G116" s="344"/>
      <c r="H116" s="344"/>
      <c r="I116" s="186"/>
      <c r="J116" s="186"/>
      <c r="L116" s="29"/>
    </row>
    <row r="117" spans="2:63" s="1" customFormat="1" ht="12" customHeight="1" x14ac:dyDescent="0.2">
      <c r="B117" s="184"/>
      <c r="C117" s="187" t="s">
        <v>491</v>
      </c>
      <c r="D117" s="186"/>
      <c r="E117" s="186"/>
      <c r="F117" s="186"/>
      <c r="G117" s="186"/>
      <c r="H117" s="186"/>
      <c r="I117" s="186"/>
      <c r="J117" s="186"/>
      <c r="L117" s="29"/>
    </row>
    <row r="118" spans="2:63" s="1" customFormat="1" ht="16.5" customHeight="1" x14ac:dyDescent="0.2">
      <c r="B118" s="184"/>
      <c r="C118" s="186"/>
      <c r="D118" s="186"/>
      <c r="E118" s="343" t="str">
        <f>E11</f>
        <v>03 - Vyvýšené záhony</v>
      </c>
      <c r="F118" s="344"/>
      <c r="G118" s="344"/>
      <c r="H118" s="344"/>
      <c r="I118" s="186"/>
      <c r="J118" s="186"/>
      <c r="L118" s="29"/>
    </row>
    <row r="119" spans="2:63" s="1" customFormat="1" ht="6.9" customHeight="1" x14ac:dyDescent="0.2">
      <c r="B119" s="184"/>
      <c r="C119" s="186"/>
      <c r="D119" s="186"/>
      <c r="E119" s="186"/>
      <c r="F119" s="186"/>
      <c r="G119" s="186"/>
      <c r="H119" s="186"/>
      <c r="I119" s="186"/>
      <c r="J119" s="186"/>
      <c r="L119" s="29"/>
    </row>
    <row r="120" spans="2:63" s="1" customFormat="1" ht="12" customHeight="1" x14ac:dyDescent="0.2">
      <c r="B120" s="184"/>
      <c r="C120" s="187" t="s">
        <v>18</v>
      </c>
      <c r="D120" s="186"/>
      <c r="E120" s="186"/>
      <c r="F120" s="188" t="str">
        <f>F14</f>
        <v>Náchod</v>
      </c>
      <c r="G120" s="186"/>
      <c r="H120" s="186"/>
      <c r="I120" s="187" t="s">
        <v>20</v>
      </c>
      <c r="J120" s="189" t="str">
        <f>IF(J14="","",J14)</f>
        <v>10. 8. 2023</v>
      </c>
      <c r="L120" s="29"/>
    </row>
    <row r="121" spans="2:63" s="1" customFormat="1" ht="6.9" customHeight="1" x14ac:dyDescent="0.2">
      <c r="B121" s="184"/>
      <c r="C121" s="186"/>
      <c r="D121" s="186"/>
      <c r="E121" s="186"/>
      <c r="F121" s="186"/>
      <c r="G121" s="186"/>
      <c r="H121" s="186"/>
      <c r="I121" s="186"/>
      <c r="J121" s="186"/>
      <c r="L121" s="29"/>
    </row>
    <row r="122" spans="2:63" s="1" customFormat="1" ht="15.15" customHeight="1" x14ac:dyDescent="0.2">
      <c r="B122" s="184"/>
      <c r="C122" s="187" t="s">
        <v>22</v>
      </c>
      <c r="D122" s="186"/>
      <c r="E122" s="186"/>
      <c r="F122" s="188" t="str">
        <f>E17</f>
        <v>Královéhradecký kraj</v>
      </c>
      <c r="G122" s="186"/>
      <c r="H122" s="186"/>
      <c r="I122" s="187" t="s">
        <v>30</v>
      </c>
      <c r="J122" s="190" t="str">
        <f>E23</f>
        <v>PROXION s.r.o.</v>
      </c>
      <c r="L122" s="29"/>
    </row>
    <row r="123" spans="2:63" s="1" customFormat="1" ht="15.15" customHeight="1" x14ac:dyDescent="0.2">
      <c r="B123" s="184"/>
      <c r="C123" s="187" t="s">
        <v>28</v>
      </c>
      <c r="D123" s="186"/>
      <c r="E123" s="186"/>
      <c r="F123" s="188" t="str">
        <f>IF(E20="","",E20)</f>
        <v xml:space="preserve"> </v>
      </c>
      <c r="G123" s="186"/>
      <c r="H123" s="186"/>
      <c r="I123" s="187" t="s">
        <v>35</v>
      </c>
      <c r="J123" s="190" t="str">
        <f>E26</f>
        <v>Michael Hlušek</v>
      </c>
      <c r="L123" s="29"/>
    </row>
    <row r="124" spans="2:63" s="1" customFormat="1" ht="10.4" customHeight="1" x14ac:dyDescent="0.2">
      <c r="B124" s="184"/>
      <c r="C124" s="186"/>
      <c r="D124" s="186"/>
      <c r="E124" s="186"/>
      <c r="F124" s="186"/>
      <c r="G124" s="186"/>
      <c r="H124" s="186"/>
      <c r="I124" s="186"/>
      <c r="J124" s="186"/>
      <c r="L124" s="29"/>
    </row>
    <row r="125" spans="2:63" s="10" customFormat="1" ht="29.25" customHeight="1" x14ac:dyDescent="0.2">
      <c r="B125" s="209"/>
      <c r="C125" s="210" t="s">
        <v>234</v>
      </c>
      <c r="D125" s="211" t="s">
        <v>63</v>
      </c>
      <c r="E125" s="211" t="s">
        <v>59</v>
      </c>
      <c r="F125" s="211" t="s">
        <v>60</v>
      </c>
      <c r="G125" s="211" t="s">
        <v>235</v>
      </c>
      <c r="H125" s="211" t="s">
        <v>236</v>
      </c>
      <c r="I125" s="211" t="s">
        <v>237</v>
      </c>
      <c r="J125" s="212" t="s">
        <v>224</v>
      </c>
      <c r="K125" s="118" t="s">
        <v>238</v>
      </c>
      <c r="L125" s="114"/>
      <c r="M125" s="56" t="s">
        <v>1</v>
      </c>
      <c r="N125" s="57" t="s">
        <v>42</v>
      </c>
      <c r="O125" s="57" t="s">
        <v>239</v>
      </c>
      <c r="P125" s="57" t="s">
        <v>240</v>
      </c>
      <c r="Q125" s="57" t="s">
        <v>241</v>
      </c>
      <c r="R125" s="57" t="s">
        <v>242</v>
      </c>
      <c r="S125" s="57" t="s">
        <v>243</v>
      </c>
      <c r="T125" s="58" t="s">
        <v>244</v>
      </c>
    </row>
    <row r="126" spans="2:63" s="1" customFormat="1" ht="23" customHeight="1" x14ac:dyDescent="0.35">
      <c r="B126" s="184"/>
      <c r="C126" s="213" t="s">
        <v>245</v>
      </c>
      <c r="D126" s="186"/>
      <c r="E126" s="186"/>
      <c r="F126" s="186"/>
      <c r="G126" s="186"/>
      <c r="H126" s="186"/>
      <c r="I126" s="186"/>
      <c r="J126" s="214">
        <f>BK126</f>
        <v>0</v>
      </c>
      <c r="L126" s="29"/>
      <c r="M126" s="59"/>
      <c r="N126" s="50"/>
      <c r="O126" s="50"/>
      <c r="P126" s="120">
        <f>P127+P189</f>
        <v>237.37718000000004</v>
      </c>
      <c r="Q126" s="50"/>
      <c r="R126" s="120">
        <f>R127+R189</f>
        <v>134.21776665000002</v>
      </c>
      <c r="S126" s="50"/>
      <c r="T126" s="121">
        <f>T127+T189</f>
        <v>0</v>
      </c>
      <c r="AT126" s="17" t="s">
        <v>77</v>
      </c>
      <c r="AU126" s="17" t="s">
        <v>226</v>
      </c>
      <c r="BK126" s="122">
        <f>BK127+BK189</f>
        <v>0</v>
      </c>
    </row>
    <row r="127" spans="2:63" s="11" customFormat="1" ht="26" customHeight="1" x14ac:dyDescent="0.35">
      <c r="B127" s="215"/>
      <c r="C127" s="216"/>
      <c r="D127" s="217" t="s">
        <v>77</v>
      </c>
      <c r="E127" s="218" t="s">
        <v>246</v>
      </c>
      <c r="F127" s="218" t="s">
        <v>247</v>
      </c>
      <c r="G127" s="216"/>
      <c r="H127" s="216"/>
      <c r="I127" s="216"/>
      <c r="J127" s="219">
        <f>BK127</f>
        <v>0</v>
      </c>
      <c r="L127" s="123"/>
      <c r="M127" s="127"/>
      <c r="P127" s="128">
        <f>P128+P144</f>
        <v>218.31455600000004</v>
      </c>
      <c r="R127" s="128">
        <f>R128+R144</f>
        <v>134.05444873000002</v>
      </c>
      <c r="T127" s="129">
        <f>T128+T144</f>
        <v>0</v>
      </c>
      <c r="AR127" s="124" t="s">
        <v>86</v>
      </c>
      <c r="AT127" s="130" t="s">
        <v>77</v>
      </c>
      <c r="AU127" s="130" t="s">
        <v>78</v>
      </c>
      <c r="AY127" s="124" t="s">
        <v>248</v>
      </c>
      <c r="BK127" s="131">
        <f>BK128+BK144</f>
        <v>0</v>
      </c>
    </row>
    <row r="128" spans="2:63" s="11" customFormat="1" ht="23" customHeight="1" x14ac:dyDescent="0.25">
      <c r="B128" s="215"/>
      <c r="C128" s="216"/>
      <c r="D128" s="217" t="s">
        <v>77</v>
      </c>
      <c r="E128" s="220" t="s">
        <v>86</v>
      </c>
      <c r="F128" s="220" t="s">
        <v>249</v>
      </c>
      <c r="G128" s="216"/>
      <c r="H128" s="216"/>
      <c r="I128" s="216"/>
      <c r="J128" s="221">
        <f>BK128</f>
        <v>0</v>
      </c>
      <c r="L128" s="123"/>
      <c r="M128" s="127"/>
      <c r="P128" s="128">
        <f>SUM(P129:P143)</f>
        <v>33.546260000000004</v>
      </c>
      <c r="R128" s="128">
        <f>SUM(R129:R143)</f>
        <v>0</v>
      </c>
      <c r="T128" s="129">
        <f>SUM(T129:T143)</f>
        <v>0</v>
      </c>
      <c r="AR128" s="124" t="s">
        <v>86</v>
      </c>
      <c r="AT128" s="130" t="s">
        <v>77</v>
      </c>
      <c r="AU128" s="130" t="s">
        <v>86</v>
      </c>
      <c r="AY128" s="124" t="s">
        <v>248</v>
      </c>
      <c r="BK128" s="131">
        <f>SUM(BK129:BK143)</f>
        <v>0</v>
      </c>
    </row>
    <row r="129" spans="2:65" s="1" customFormat="1" ht="33" customHeight="1" x14ac:dyDescent="0.2">
      <c r="B129" s="184"/>
      <c r="C129" s="222" t="s">
        <v>86</v>
      </c>
      <c r="D129" s="222" t="s">
        <v>250</v>
      </c>
      <c r="E129" s="223" t="s">
        <v>2653</v>
      </c>
      <c r="F129" s="224" t="s">
        <v>2654</v>
      </c>
      <c r="G129" s="225" t="s">
        <v>298</v>
      </c>
      <c r="H129" s="226">
        <v>96.536000000000001</v>
      </c>
      <c r="I129" s="180">
        <v>0</v>
      </c>
      <c r="J129" s="228">
        <f>ROUND(I129*H129,2)</f>
        <v>0</v>
      </c>
      <c r="K129" s="141"/>
      <c r="L129" s="29"/>
      <c r="M129" s="142" t="s">
        <v>1</v>
      </c>
      <c r="N129" s="143" t="s">
        <v>43</v>
      </c>
      <c r="O129" s="144">
        <v>0.23</v>
      </c>
      <c r="P129" s="144">
        <f>O129*H129</f>
        <v>22.203280000000003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253</v>
      </c>
      <c r="AT129" s="146" t="s">
        <v>250</v>
      </c>
      <c r="AU129" s="146" t="s">
        <v>88</v>
      </c>
      <c r="AY129" s="17" t="s">
        <v>248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7" t="s">
        <v>86</v>
      </c>
      <c r="BK129" s="147">
        <f>ROUND(I129*H129,2)</f>
        <v>0</v>
      </c>
      <c r="BL129" s="17" t="s">
        <v>253</v>
      </c>
      <c r="BM129" s="146" t="s">
        <v>2655</v>
      </c>
    </row>
    <row r="130" spans="2:65" s="12" customFormat="1" x14ac:dyDescent="0.2">
      <c r="B130" s="229"/>
      <c r="C130" s="230"/>
      <c r="D130" s="231" t="s">
        <v>255</v>
      </c>
      <c r="E130" s="232" t="s">
        <v>1</v>
      </c>
      <c r="F130" s="233" t="s">
        <v>2656</v>
      </c>
      <c r="G130" s="230"/>
      <c r="H130" s="234">
        <v>24.6</v>
      </c>
      <c r="I130" s="247"/>
      <c r="J130" s="230"/>
      <c r="L130" s="148"/>
      <c r="M130" s="150"/>
      <c r="T130" s="151"/>
      <c r="AT130" s="149" t="s">
        <v>255</v>
      </c>
      <c r="AU130" s="149" t="s">
        <v>88</v>
      </c>
      <c r="AV130" s="12" t="s">
        <v>88</v>
      </c>
      <c r="AW130" s="12" t="s">
        <v>34</v>
      </c>
      <c r="AX130" s="12" t="s">
        <v>78</v>
      </c>
      <c r="AY130" s="149" t="s">
        <v>248</v>
      </c>
    </row>
    <row r="131" spans="2:65" s="12" customFormat="1" x14ac:dyDescent="0.2">
      <c r="B131" s="229"/>
      <c r="C131" s="230"/>
      <c r="D131" s="231" t="s">
        <v>255</v>
      </c>
      <c r="E131" s="232" t="s">
        <v>1</v>
      </c>
      <c r="F131" s="233" t="s">
        <v>2657</v>
      </c>
      <c r="G131" s="230"/>
      <c r="H131" s="234">
        <v>17.600000000000001</v>
      </c>
      <c r="I131" s="247"/>
      <c r="J131" s="230"/>
      <c r="L131" s="148"/>
      <c r="M131" s="150"/>
      <c r="T131" s="151"/>
      <c r="AT131" s="149" t="s">
        <v>255</v>
      </c>
      <c r="AU131" s="149" t="s">
        <v>88</v>
      </c>
      <c r="AV131" s="12" t="s">
        <v>88</v>
      </c>
      <c r="AW131" s="12" t="s">
        <v>34</v>
      </c>
      <c r="AX131" s="12" t="s">
        <v>78</v>
      </c>
      <c r="AY131" s="149" t="s">
        <v>248</v>
      </c>
    </row>
    <row r="132" spans="2:65" s="12" customFormat="1" x14ac:dyDescent="0.2">
      <c r="B132" s="229"/>
      <c r="C132" s="230"/>
      <c r="D132" s="231" t="s">
        <v>255</v>
      </c>
      <c r="E132" s="232" t="s">
        <v>1</v>
      </c>
      <c r="F132" s="233" t="s">
        <v>2658</v>
      </c>
      <c r="G132" s="230"/>
      <c r="H132" s="234">
        <v>4</v>
      </c>
      <c r="I132" s="247"/>
      <c r="J132" s="230"/>
      <c r="L132" s="148"/>
      <c r="M132" s="150"/>
      <c r="T132" s="151"/>
      <c r="AT132" s="149" t="s">
        <v>255</v>
      </c>
      <c r="AU132" s="149" t="s">
        <v>88</v>
      </c>
      <c r="AV132" s="12" t="s">
        <v>88</v>
      </c>
      <c r="AW132" s="12" t="s">
        <v>34</v>
      </c>
      <c r="AX132" s="12" t="s">
        <v>78</v>
      </c>
      <c r="AY132" s="149" t="s">
        <v>248</v>
      </c>
    </row>
    <row r="133" spans="2:65" s="12" customFormat="1" x14ac:dyDescent="0.2">
      <c r="B133" s="229"/>
      <c r="C133" s="230"/>
      <c r="D133" s="231" t="s">
        <v>255</v>
      </c>
      <c r="E133" s="232" t="s">
        <v>1</v>
      </c>
      <c r="F133" s="233" t="s">
        <v>2659</v>
      </c>
      <c r="G133" s="230"/>
      <c r="H133" s="234">
        <v>50.335999999999999</v>
      </c>
      <c r="I133" s="247"/>
      <c r="J133" s="230"/>
      <c r="L133" s="148"/>
      <c r="M133" s="150"/>
      <c r="T133" s="151"/>
      <c r="AT133" s="149" t="s">
        <v>255</v>
      </c>
      <c r="AU133" s="149" t="s">
        <v>88</v>
      </c>
      <c r="AV133" s="12" t="s">
        <v>88</v>
      </c>
      <c r="AW133" s="12" t="s">
        <v>34</v>
      </c>
      <c r="AX133" s="12" t="s">
        <v>78</v>
      </c>
      <c r="AY133" s="149" t="s">
        <v>248</v>
      </c>
    </row>
    <row r="134" spans="2:65" s="13" customFormat="1" x14ac:dyDescent="0.2">
      <c r="B134" s="235"/>
      <c r="C134" s="236"/>
      <c r="D134" s="231" t="s">
        <v>255</v>
      </c>
      <c r="E134" s="237" t="s">
        <v>1</v>
      </c>
      <c r="F134" s="238" t="s">
        <v>275</v>
      </c>
      <c r="G134" s="236"/>
      <c r="H134" s="239">
        <v>96.536000000000001</v>
      </c>
      <c r="I134" s="248"/>
      <c r="J134" s="236"/>
      <c r="L134" s="152"/>
      <c r="M134" s="154"/>
      <c r="T134" s="155"/>
      <c r="AT134" s="153" t="s">
        <v>255</v>
      </c>
      <c r="AU134" s="153" t="s">
        <v>88</v>
      </c>
      <c r="AV134" s="13" t="s">
        <v>253</v>
      </c>
      <c r="AW134" s="13" t="s">
        <v>34</v>
      </c>
      <c r="AX134" s="13" t="s">
        <v>86</v>
      </c>
      <c r="AY134" s="153" t="s">
        <v>248</v>
      </c>
    </row>
    <row r="135" spans="2:65" s="1" customFormat="1" ht="38" customHeight="1" x14ac:dyDescent="0.2">
      <c r="B135" s="184"/>
      <c r="C135" s="222" t="s">
        <v>88</v>
      </c>
      <c r="D135" s="222" t="s">
        <v>250</v>
      </c>
      <c r="E135" s="223" t="s">
        <v>312</v>
      </c>
      <c r="F135" s="224" t="s">
        <v>313</v>
      </c>
      <c r="G135" s="225" t="s">
        <v>298</v>
      </c>
      <c r="H135" s="226">
        <v>96.536000000000001</v>
      </c>
      <c r="I135" s="180">
        <v>0</v>
      </c>
      <c r="J135" s="228">
        <f>ROUND(I135*H135,2)</f>
        <v>0</v>
      </c>
      <c r="K135" s="141"/>
      <c r="L135" s="29"/>
      <c r="M135" s="142" t="s">
        <v>1</v>
      </c>
      <c r="N135" s="143" t="s">
        <v>43</v>
      </c>
      <c r="O135" s="144">
        <v>0.05</v>
      </c>
      <c r="P135" s="144">
        <f>O135*H135</f>
        <v>4.8268000000000004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253</v>
      </c>
      <c r="AT135" s="146" t="s">
        <v>250</v>
      </c>
      <c r="AU135" s="146" t="s">
        <v>88</v>
      </c>
      <c r="AY135" s="17" t="s">
        <v>248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86</v>
      </c>
      <c r="BK135" s="147">
        <f>ROUND(I135*H135,2)</f>
        <v>0</v>
      </c>
      <c r="BL135" s="17" t="s">
        <v>253</v>
      </c>
      <c r="BM135" s="146" t="s">
        <v>2660</v>
      </c>
    </row>
    <row r="136" spans="2:65" s="1" customFormat="1" ht="16.5" customHeight="1" x14ac:dyDescent="0.2">
      <c r="B136" s="184"/>
      <c r="C136" s="222" t="s">
        <v>113</v>
      </c>
      <c r="D136" s="222" t="s">
        <v>250</v>
      </c>
      <c r="E136" s="223" t="s">
        <v>317</v>
      </c>
      <c r="F136" s="224" t="s">
        <v>318</v>
      </c>
      <c r="G136" s="225" t="s">
        <v>298</v>
      </c>
      <c r="H136" s="226">
        <v>96.536000000000001</v>
      </c>
      <c r="I136" s="180">
        <v>0</v>
      </c>
      <c r="J136" s="228">
        <f>ROUND(I136*H136,2)</f>
        <v>0</v>
      </c>
      <c r="K136" s="141"/>
      <c r="L136" s="29"/>
      <c r="M136" s="142" t="s">
        <v>1</v>
      </c>
      <c r="N136" s="143" t="s">
        <v>43</v>
      </c>
      <c r="O136" s="144">
        <v>8.9999999999999993E-3</v>
      </c>
      <c r="P136" s="144">
        <f>O136*H136</f>
        <v>0.86882399999999993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253</v>
      </c>
      <c r="AT136" s="146" t="s">
        <v>250</v>
      </c>
      <c r="AU136" s="146" t="s">
        <v>88</v>
      </c>
      <c r="AY136" s="17" t="s">
        <v>248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86</v>
      </c>
      <c r="BK136" s="147">
        <f>ROUND(I136*H136,2)</f>
        <v>0</v>
      </c>
      <c r="BL136" s="17" t="s">
        <v>253</v>
      </c>
      <c r="BM136" s="146" t="s">
        <v>2661</v>
      </c>
    </row>
    <row r="137" spans="2:65" s="1" customFormat="1" ht="38" customHeight="1" x14ac:dyDescent="0.2">
      <c r="B137" s="184"/>
      <c r="C137" s="222" t="s">
        <v>253</v>
      </c>
      <c r="D137" s="222" t="s">
        <v>250</v>
      </c>
      <c r="E137" s="223" t="s">
        <v>331</v>
      </c>
      <c r="F137" s="224" t="s">
        <v>332</v>
      </c>
      <c r="G137" s="225" t="s">
        <v>298</v>
      </c>
      <c r="H137" s="226">
        <v>48.268000000000001</v>
      </c>
      <c r="I137" s="180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8.6999999999999994E-2</v>
      </c>
      <c r="P137" s="144">
        <f>O137*H137</f>
        <v>4.1993159999999996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253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253</v>
      </c>
      <c r="BM137" s="146" t="s">
        <v>2662</v>
      </c>
    </row>
    <row r="138" spans="2:65" s="12" customFormat="1" x14ac:dyDescent="0.2">
      <c r="B138" s="229"/>
      <c r="C138" s="230"/>
      <c r="D138" s="231" t="s">
        <v>255</v>
      </c>
      <c r="E138" s="232" t="s">
        <v>1</v>
      </c>
      <c r="F138" s="233" t="s">
        <v>2663</v>
      </c>
      <c r="G138" s="230"/>
      <c r="H138" s="234">
        <v>48.268000000000001</v>
      </c>
      <c r="I138" s="247"/>
      <c r="J138" s="230"/>
      <c r="L138" s="148"/>
      <c r="M138" s="150"/>
      <c r="T138" s="151"/>
      <c r="AT138" s="149" t="s">
        <v>255</v>
      </c>
      <c r="AU138" s="149" t="s">
        <v>88</v>
      </c>
      <c r="AV138" s="12" t="s">
        <v>88</v>
      </c>
      <c r="AW138" s="12" t="s">
        <v>34</v>
      </c>
      <c r="AX138" s="12" t="s">
        <v>86</v>
      </c>
      <c r="AY138" s="149" t="s">
        <v>248</v>
      </c>
    </row>
    <row r="139" spans="2:65" s="1" customFormat="1" ht="38" customHeight="1" x14ac:dyDescent="0.2">
      <c r="B139" s="184"/>
      <c r="C139" s="222" t="s">
        <v>270</v>
      </c>
      <c r="D139" s="222" t="s">
        <v>250</v>
      </c>
      <c r="E139" s="223" t="s">
        <v>335</v>
      </c>
      <c r="F139" s="224" t="s">
        <v>336</v>
      </c>
      <c r="G139" s="225" t="s">
        <v>298</v>
      </c>
      <c r="H139" s="226">
        <v>289.608</v>
      </c>
      <c r="I139" s="180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5.0000000000000001E-3</v>
      </c>
      <c r="P139" s="144">
        <f>O139*H139</f>
        <v>1.44804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2664</v>
      </c>
    </row>
    <row r="140" spans="2:65" s="12" customFormat="1" x14ac:dyDescent="0.2">
      <c r="B140" s="229"/>
      <c r="C140" s="230"/>
      <c r="D140" s="231" t="s">
        <v>255</v>
      </c>
      <c r="E140" s="230"/>
      <c r="F140" s="233" t="s">
        <v>2665</v>
      </c>
      <c r="G140" s="230"/>
      <c r="H140" s="234">
        <v>289.608</v>
      </c>
      <c r="I140" s="247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</v>
      </c>
      <c r="AX140" s="12" t="s">
        <v>86</v>
      </c>
      <c r="AY140" s="149" t="s">
        <v>248</v>
      </c>
    </row>
    <row r="141" spans="2:65" s="1" customFormat="1" ht="24.15" customHeight="1" x14ac:dyDescent="0.2">
      <c r="B141" s="184"/>
      <c r="C141" s="222" t="s">
        <v>276</v>
      </c>
      <c r="D141" s="222" t="s">
        <v>250</v>
      </c>
      <c r="E141" s="223" t="s">
        <v>341</v>
      </c>
      <c r="F141" s="224" t="s">
        <v>342</v>
      </c>
      <c r="G141" s="225" t="s">
        <v>343</v>
      </c>
      <c r="H141" s="226">
        <v>77.228999999999999</v>
      </c>
      <c r="I141" s="180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2666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2667</v>
      </c>
      <c r="G142" s="230"/>
      <c r="H142" s="234">
        <v>48.268000000000001</v>
      </c>
      <c r="I142" s="247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2" customFormat="1" x14ac:dyDescent="0.2">
      <c r="B143" s="229"/>
      <c r="C143" s="230"/>
      <c r="D143" s="231" t="s">
        <v>255</v>
      </c>
      <c r="E143" s="230"/>
      <c r="F143" s="233" t="s">
        <v>2668</v>
      </c>
      <c r="G143" s="230"/>
      <c r="H143" s="234">
        <v>77.228999999999999</v>
      </c>
      <c r="I143" s="247"/>
      <c r="J143" s="230"/>
      <c r="L143" s="148"/>
      <c r="M143" s="150"/>
      <c r="T143" s="151"/>
      <c r="AT143" s="149" t="s">
        <v>255</v>
      </c>
      <c r="AU143" s="149" t="s">
        <v>88</v>
      </c>
      <c r="AV143" s="12" t="s">
        <v>88</v>
      </c>
      <c r="AW143" s="12" t="s">
        <v>3</v>
      </c>
      <c r="AX143" s="12" t="s">
        <v>86</v>
      </c>
      <c r="AY143" s="149" t="s">
        <v>248</v>
      </c>
    </row>
    <row r="144" spans="2:65" s="11" customFormat="1" ht="23" customHeight="1" x14ac:dyDescent="0.25">
      <c r="B144" s="215"/>
      <c r="C144" s="216"/>
      <c r="D144" s="217" t="s">
        <v>77</v>
      </c>
      <c r="E144" s="220" t="s">
        <v>88</v>
      </c>
      <c r="F144" s="220" t="s">
        <v>757</v>
      </c>
      <c r="G144" s="216"/>
      <c r="H144" s="216"/>
      <c r="I144" s="249"/>
      <c r="J144" s="221">
        <f>BK144</f>
        <v>0</v>
      </c>
      <c r="L144" s="123"/>
      <c r="M144" s="127"/>
      <c r="P144" s="128">
        <f>SUM(P145:P188)</f>
        <v>184.76829600000002</v>
      </c>
      <c r="R144" s="128">
        <f>SUM(R145:R188)</f>
        <v>134.05444873000002</v>
      </c>
      <c r="T144" s="129">
        <f>SUM(T145:T188)</f>
        <v>0</v>
      </c>
      <c r="AR144" s="124" t="s">
        <v>86</v>
      </c>
      <c r="AT144" s="130" t="s">
        <v>77</v>
      </c>
      <c r="AU144" s="130" t="s">
        <v>86</v>
      </c>
      <c r="AY144" s="124" t="s">
        <v>248</v>
      </c>
      <c r="BK144" s="131">
        <f>SUM(BK145:BK188)</f>
        <v>0</v>
      </c>
    </row>
    <row r="145" spans="2:65" s="1" customFormat="1" ht="24.15" customHeight="1" x14ac:dyDescent="0.2">
      <c r="B145" s="184"/>
      <c r="C145" s="222" t="s">
        <v>280</v>
      </c>
      <c r="D145" s="222" t="s">
        <v>250</v>
      </c>
      <c r="E145" s="223" t="s">
        <v>758</v>
      </c>
      <c r="F145" s="224" t="s">
        <v>759</v>
      </c>
      <c r="G145" s="225" t="s">
        <v>298</v>
      </c>
      <c r="H145" s="226">
        <v>18.100999999999999</v>
      </c>
      <c r="I145" s="180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0.98499999999999999</v>
      </c>
      <c r="P145" s="144">
        <f>O145*H145</f>
        <v>17.829484999999998</v>
      </c>
      <c r="Q145" s="144">
        <v>2.16</v>
      </c>
      <c r="R145" s="144">
        <f>Q145*H145</f>
        <v>39.09816</v>
      </c>
      <c r="S145" s="144">
        <v>0</v>
      </c>
      <c r="T145" s="145">
        <f>S145*H145</f>
        <v>0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2669</v>
      </c>
    </row>
    <row r="146" spans="2:65" s="12" customFormat="1" x14ac:dyDescent="0.2">
      <c r="B146" s="229"/>
      <c r="C146" s="230"/>
      <c r="D146" s="231" t="s">
        <v>255</v>
      </c>
      <c r="E146" s="232" t="s">
        <v>1</v>
      </c>
      <c r="F146" s="233" t="s">
        <v>2670</v>
      </c>
      <c r="G146" s="230"/>
      <c r="H146" s="234">
        <v>4.6130000000000004</v>
      </c>
      <c r="I146" s="247"/>
      <c r="J146" s="230"/>
      <c r="L146" s="148"/>
      <c r="M146" s="150"/>
      <c r="T146" s="151"/>
      <c r="AT146" s="149" t="s">
        <v>255</v>
      </c>
      <c r="AU146" s="149" t="s">
        <v>88</v>
      </c>
      <c r="AV146" s="12" t="s">
        <v>88</v>
      </c>
      <c r="AW146" s="12" t="s">
        <v>34</v>
      </c>
      <c r="AX146" s="12" t="s">
        <v>78</v>
      </c>
      <c r="AY146" s="149" t="s">
        <v>248</v>
      </c>
    </row>
    <row r="147" spans="2:65" s="12" customFormat="1" x14ac:dyDescent="0.2">
      <c r="B147" s="229"/>
      <c r="C147" s="230"/>
      <c r="D147" s="231" t="s">
        <v>255</v>
      </c>
      <c r="E147" s="232" t="s">
        <v>1</v>
      </c>
      <c r="F147" s="233" t="s">
        <v>2671</v>
      </c>
      <c r="G147" s="230"/>
      <c r="H147" s="234">
        <v>3.3</v>
      </c>
      <c r="I147" s="247"/>
      <c r="J147" s="230"/>
      <c r="L147" s="148"/>
      <c r="M147" s="150"/>
      <c r="T147" s="151"/>
      <c r="AT147" s="149" t="s">
        <v>255</v>
      </c>
      <c r="AU147" s="149" t="s">
        <v>88</v>
      </c>
      <c r="AV147" s="12" t="s">
        <v>88</v>
      </c>
      <c r="AW147" s="12" t="s">
        <v>34</v>
      </c>
      <c r="AX147" s="12" t="s">
        <v>78</v>
      </c>
      <c r="AY147" s="149" t="s">
        <v>248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2672</v>
      </c>
      <c r="G148" s="230"/>
      <c r="H148" s="234">
        <v>0.75</v>
      </c>
      <c r="I148" s="247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78</v>
      </c>
      <c r="AY148" s="149" t="s">
        <v>248</v>
      </c>
    </row>
    <row r="149" spans="2:65" s="12" customFormat="1" x14ac:dyDescent="0.2">
      <c r="B149" s="229"/>
      <c r="C149" s="230"/>
      <c r="D149" s="231" t="s">
        <v>255</v>
      </c>
      <c r="E149" s="232" t="s">
        <v>1</v>
      </c>
      <c r="F149" s="233" t="s">
        <v>2673</v>
      </c>
      <c r="G149" s="230"/>
      <c r="H149" s="234">
        <v>9.4380000000000006</v>
      </c>
      <c r="I149" s="247"/>
      <c r="J149" s="230"/>
      <c r="L149" s="148"/>
      <c r="M149" s="150"/>
      <c r="T149" s="151"/>
      <c r="AT149" s="149" t="s">
        <v>255</v>
      </c>
      <c r="AU149" s="149" t="s">
        <v>88</v>
      </c>
      <c r="AV149" s="12" t="s">
        <v>88</v>
      </c>
      <c r="AW149" s="12" t="s">
        <v>34</v>
      </c>
      <c r="AX149" s="12" t="s">
        <v>78</v>
      </c>
      <c r="AY149" s="149" t="s">
        <v>248</v>
      </c>
    </row>
    <row r="150" spans="2:65" s="13" customFormat="1" x14ac:dyDescent="0.2">
      <c r="B150" s="235"/>
      <c r="C150" s="236"/>
      <c r="D150" s="231" t="s">
        <v>255</v>
      </c>
      <c r="E150" s="237" t="s">
        <v>1</v>
      </c>
      <c r="F150" s="238" t="s">
        <v>275</v>
      </c>
      <c r="G150" s="236"/>
      <c r="H150" s="239">
        <v>18.100999999999999</v>
      </c>
      <c r="I150" s="248"/>
      <c r="J150" s="236"/>
      <c r="L150" s="152"/>
      <c r="M150" s="154"/>
      <c r="T150" s="155"/>
      <c r="AT150" s="153" t="s">
        <v>255</v>
      </c>
      <c r="AU150" s="153" t="s">
        <v>88</v>
      </c>
      <c r="AV150" s="13" t="s">
        <v>253</v>
      </c>
      <c r="AW150" s="13" t="s">
        <v>34</v>
      </c>
      <c r="AX150" s="13" t="s">
        <v>86</v>
      </c>
      <c r="AY150" s="153" t="s">
        <v>248</v>
      </c>
    </row>
    <row r="151" spans="2:65" s="1" customFormat="1" ht="24.15" customHeight="1" x14ac:dyDescent="0.2">
      <c r="B151" s="184"/>
      <c r="C151" s="222" t="s">
        <v>286</v>
      </c>
      <c r="D151" s="222" t="s">
        <v>250</v>
      </c>
      <c r="E151" s="223" t="s">
        <v>2674</v>
      </c>
      <c r="F151" s="224" t="s">
        <v>2675</v>
      </c>
      <c r="G151" s="225" t="s">
        <v>298</v>
      </c>
      <c r="H151" s="226">
        <v>36.512</v>
      </c>
      <c r="I151" s="180">
        <v>0</v>
      </c>
      <c r="J151" s="228">
        <f>ROUND(I151*H151,2)</f>
        <v>0</v>
      </c>
      <c r="K151" s="141"/>
      <c r="L151" s="29"/>
      <c r="M151" s="142" t="s">
        <v>1</v>
      </c>
      <c r="N151" s="143" t="s">
        <v>43</v>
      </c>
      <c r="O151" s="144">
        <v>0.629</v>
      </c>
      <c r="P151" s="144">
        <f>O151*H151</f>
        <v>22.966048000000001</v>
      </c>
      <c r="Q151" s="144">
        <v>2.5018699999999998</v>
      </c>
      <c r="R151" s="144">
        <f>Q151*H151</f>
        <v>91.34827743999999</v>
      </c>
      <c r="S151" s="144">
        <v>0</v>
      </c>
      <c r="T151" s="145">
        <f>S151*H151</f>
        <v>0</v>
      </c>
      <c r="AR151" s="146" t="s">
        <v>253</v>
      </c>
      <c r="AT151" s="146" t="s">
        <v>250</v>
      </c>
      <c r="AU151" s="146" t="s">
        <v>88</v>
      </c>
      <c r="AY151" s="17" t="s">
        <v>248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86</v>
      </c>
      <c r="BK151" s="147">
        <f>ROUND(I151*H151,2)</f>
        <v>0</v>
      </c>
      <c r="BL151" s="17" t="s">
        <v>253</v>
      </c>
      <c r="BM151" s="146" t="s">
        <v>2676</v>
      </c>
    </row>
    <row r="152" spans="2:65" s="12" customFormat="1" x14ac:dyDescent="0.2">
      <c r="B152" s="229"/>
      <c r="C152" s="230"/>
      <c r="D152" s="231" t="s">
        <v>255</v>
      </c>
      <c r="E152" s="232" t="s">
        <v>1</v>
      </c>
      <c r="F152" s="233" t="s">
        <v>2677</v>
      </c>
      <c r="G152" s="230"/>
      <c r="H152" s="234">
        <v>14.672000000000001</v>
      </c>
      <c r="I152" s="247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34</v>
      </c>
      <c r="AX152" s="12" t="s">
        <v>78</v>
      </c>
      <c r="AY152" s="149" t="s">
        <v>248</v>
      </c>
    </row>
    <row r="153" spans="2:65" s="12" customFormat="1" x14ac:dyDescent="0.2">
      <c r="B153" s="229"/>
      <c r="C153" s="230"/>
      <c r="D153" s="231" t="s">
        <v>255</v>
      </c>
      <c r="E153" s="232" t="s">
        <v>1</v>
      </c>
      <c r="F153" s="233" t="s">
        <v>2678</v>
      </c>
      <c r="G153" s="230"/>
      <c r="H153" s="234">
        <v>11.872</v>
      </c>
      <c r="I153" s="247"/>
      <c r="J153" s="230"/>
      <c r="L153" s="148"/>
      <c r="M153" s="150"/>
      <c r="T153" s="151"/>
      <c r="AT153" s="149" t="s">
        <v>255</v>
      </c>
      <c r="AU153" s="149" t="s">
        <v>88</v>
      </c>
      <c r="AV153" s="12" t="s">
        <v>88</v>
      </c>
      <c r="AW153" s="12" t="s">
        <v>34</v>
      </c>
      <c r="AX153" s="12" t="s">
        <v>78</v>
      </c>
      <c r="AY153" s="149" t="s">
        <v>248</v>
      </c>
    </row>
    <row r="154" spans="2:65" s="12" customFormat="1" x14ac:dyDescent="0.2">
      <c r="B154" s="229"/>
      <c r="C154" s="230"/>
      <c r="D154" s="231" t="s">
        <v>255</v>
      </c>
      <c r="E154" s="232" t="s">
        <v>1</v>
      </c>
      <c r="F154" s="233" t="s">
        <v>2679</v>
      </c>
      <c r="G154" s="230"/>
      <c r="H154" s="234">
        <v>6.1040000000000001</v>
      </c>
      <c r="I154" s="247"/>
      <c r="J154" s="230"/>
      <c r="L154" s="148"/>
      <c r="M154" s="150"/>
      <c r="T154" s="151"/>
      <c r="AT154" s="149" t="s">
        <v>255</v>
      </c>
      <c r="AU154" s="149" t="s">
        <v>88</v>
      </c>
      <c r="AV154" s="12" t="s">
        <v>88</v>
      </c>
      <c r="AW154" s="12" t="s">
        <v>34</v>
      </c>
      <c r="AX154" s="12" t="s">
        <v>78</v>
      </c>
      <c r="AY154" s="149" t="s">
        <v>248</v>
      </c>
    </row>
    <row r="155" spans="2:65" s="12" customFormat="1" x14ac:dyDescent="0.2">
      <c r="B155" s="229"/>
      <c r="C155" s="230"/>
      <c r="D155" s="231" t="s">
        <v>255</v>
      </c>
      <c r="E155" s="232" t="s">
        <v>1</v>
      </c>
      <c r="F155" s="233" t="s">
        <v>2680</v>
      </c>
      <c r="G155" s="230"/>
      <c r="H155" s="234">
        <v>3.8639999999999999</v>
      </c>
      <c r="I155" s="247"/>
      <c r="J155" s="230"/>
      <c r="L155" s="148"/>
      <c r="M155" s="150"/>
      <c r="T155" s="151"/>
      <c r="AT155" s="149" t="s">
        <v>255</v>
      </c>
      <c r="AU155" s="149" t="s">
        <v>88</v>
      </c>
      <c r="AV155" s="12" t="s">
        <v>88</v>
      </c>
      <c r="AW155" s="12" t="s">
        <v>34</v>
      </c>
      <c r="AX155" s="12" t="s">
        <v>78</v>
      </c>
      <c r="AY155" s="149" t="s">
        <v>248</v>
      </c>
    </row>
    <row r="156" spans="2:65" s="13" customFormat="1" x14ac:dyDescent="0.2">
      <c r="B156" s="235"/>
      <c r="C156" s="236"/>
      <c r="D156" s="231" t="s">
        <v>255</v>
      </c>
      <c r="E156" s="237" t="s">
        <v>1</v>
      </c>
      <c r="F156" s="238" t="s">
        <v>275</v>
      </c>
      <c r="G156" s="236"/>
      <c r="H156" s="239">
        <v>36.512</v>
      </c>
      <c r="I156" s="248"/>
      <c r="J156" s="236"/>
      <c r="L156" s="152"/>
      <c r="M156" s="154"/>
      <c r="T156" s="155"/>
      <c r="AT156" s="153" t="s">
        <v>255</v>
      </c>
      <c r="AU156" s="153" t="s">
        <v>88</v>
      </c>
      <c r="AV156" s="13" t="s">
        <v>253</v>
      </c>
      <c r="AW156" s="13" t="s">
        <v>34</v>
      </c>
      <c r="AX156" s="13" t="s">
        <v>86</v>
      </c>
      <c r="AY156" s="153" t="s">
        <v>248</v>
      </c>
    </row>
    <row r="157" spans="2:65" s="1" customFormat="1" ht="16.5" customHeight="1" x14ac:dyDescent="0.2">
      <c r="B157" s="184"/>
      <c r="C157" s="222" t="s">
        <v>291</v>
      </c>
      <c r="D157" s="222" t="s">
        <v>250</v>
      </c>
      <c r="E157" s="223" t="s">
        <v>785</v>
      </c>
      <c r="F157" s="224" t="s">
        <v>786</v>
      </c>
      <c r="G157" s="225" t="s">
        <v>193</v>
      </c>
      <c r="H157" s="226">
        <v>179.48</v>
      </c>
      <c r="I157" s="180">
        <v>0</v>
      </c>
      <c r="J157" s="228">
        <f>ROUND(I157*H157,2)</f>
        <v>0</v>
      </c>
      <c r="K157" s="141"/>
      <c r="L157" s="29"/>
      <c r="M157" s="142" t="s">
        <v>1</v>
      </c>
      <c r="N157" s="143" t="s">
        <v>43</v>
      </c>
      <c r="O157" s="144">
        <v>0.247</v>
      </c>
      <c r="P157" s="144">
        <f>O157*H157</f>
        <v>44.331559999999996</v>
      </c>
      <c r="Q157" s="144">
        <v>2.6900000000000001E-3</v>
      </c>
      <c r="R157" s="144">
        <f>Q157*H157</f>
        <v>0.48280119999999999</v>
      </c>
      <c r="S157" s="144">
        <v>0</v>
      </c>
      <c r="T157" s="145">
        <f>S157*H157</f>
        <v>0</v>
      </c>
      <c r="AR157" s="146" t="s">
        <v>253</v>
      </c>
      <c r="AT157" s="146" t="s">
        <v>250</v>
      </c>
      <c r="AU157" s="146" t="s">
        <v>88</v>
      </c>
      <c r="AY157" s="17" t="s">
        <v>248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86</v>
      </c>
      <c r="BK157" s="147">
        <f>ROUND(I157*H157,2)</f>
        <v>0</v>
      </c>
      <c r="BL157" s="17" t="s">
        <v>253</v>
      </c>
      <c r="BM157" s="146" t="s">
        <v>2681</v>
      </c>
    </row>
    <row r="158" spans="2:65" s="12" customFormat="1" x14ac:dyDescent="0.2">
      <c r="B158" s="229"/>
      <c r="C158" s="230"/>
      <c r="D158" s="231" t="s">
        <v>255</v>
      </c>
      <c r="E158" s="232" t="s">
        <v>1</v>
      </c>
      <c r="F158" s="233" t="s">
        <v>2682</v>
      </c>
      <c r="G158" s="230"/>
      <c r="H158" s="234">
        <v>36.4</v>
      </c>
      <c r="I158" s="247"/>
      <c r="J158" s="230"/>
      <c r="L158" s="148"/>
      <c r="M158" s="150"/>
      <c r="T158" s="151"/>
      <c r="AT158" s="149" t="s">
        <v>255</v>
      </c>
      <c r="AU158" s="149" t="s">
        <v>88</v>
      </c>
      <c r="AV158" s="12" t="s">
        <v>88</v>
      </c>
      <c r="AW158" s="12" t="s">
        <v>34</v>
      </c>
      <c r="AX158" s="12" t="s">
        <v>78</v>
      </c>
      <c r="AY158" s="149" t="s">
        <v>248</v>
      </c>
    </row>
    <row r="159" spans="2:65" s="12" customFormat="1" x14ac:dyDescent="0.2">
      <c r="B159" s="229"/>
      <c r="C159" s="230"/>
      <c r="D159" s="231" t="s">
        <v>255</v>
      </c>
      <c r="E159" s="232" t="s">
        <v>1</v>
      </c>
      <c r="F159" s="233" t="s">
        <v>2683</v>
      </c>
      <c r="G159" s="230"/>
      <c r="H159" s="234">
        <v>29.05</v>
      </c>
      <c r="I159" s="247"/>
      <c r="J159" s="230"/>
      <c r="L159" s="148"/>
      <c r="M159" s="150"/>
      <c r="T159" s="151"/>
      <c r="AT159" s="149" t="s">
        <v>255</v>
      </c>
      <c r="AU159" s="149" t="s">
        <v>88</v>
      </c>
      <c r="AV159" s="12" t="s">
        <v>88</v>
      </c>
      <c r="AW159" s="12" t="s">
        <v>34</v>
      </c>
      <c r="AX159" s="12" t="s">
        <v>78</v>
      </c>
      <c r="AY159" s="149" t="s">
        <v>248</v>
      </c>
    </row>
    <row r="160" spans="2:65" s="12" customFormat="1" x14ac:dyDescent="0.2">
      <c r="B160" s="229"/>
      <c r="C160" s="230"/>
      <c r="D160" s="231" t="s">
        <v>255</v>
      </c>
      <c r="E160" s="232" t="s">
        <v>1</v>
      </c>
      <c r="F160" s="233" t="s">
        <v>2684</v>
      </c>
      <c r="G160" s="230"/>
      <c r="H160" s="234">
        <v>14.91</v>
      </c>
      <c r="I160" s="247"/>
      <c r="J160" s="230"/>
      <c r="L160" s="148"/>
      <c r="M160" s="150"/>
      <c r="T160" s="151"/>
      <c r="AT160" s="149" t="s">
        <v>255</v>
      </c>
      <c r="AU160" s="149" t="s">
        <v>88</v>
      </c>
      <c r="AV160" s="12" t="s">
        <v>88</v>
      </c>
      <c r="AW160" s="12" t="s">
        <v>34</v>
      </c>
      <c r="AX160" s="12" t="s">
        <v>78</v>
      </c>
      <c r="AY160" s="149" t="s">
        <v>248</v>
      </c>
    </row>
    <row r="161" spans="2:65" s="12" customFormat="1" x14ac:dyDescent="0.2">
      <c r="B161" s="229"/>
      <c r="C161" s="230"/>
      <c r="D161" s="231" t="s">
        <v>255</v>
      </c>
      <c r="E161" s="232" t="s">
        <v>1</v>
      </c>
      <c r="F161" s="233" t="s">
        <v>2685</v>
      </c>
      <c r="G161" s="230"/>
      <c r="H161" s="234">
        <v>9.3800000000000008</v>
      </c>
      <c r="I161" s="247"/>
      <c r="J161" s="230"/>
      <c r="L161" s="148"/>
      <c r="M161" s="150"/>
      <c r="T161" s="151"/>
      <c r="AT161" s="149" t="s">
        <v>255</v>
      </c>
      <c r="AU161" s="149" t="s">
        <v>88</v>
      </c>
      <c r="AV161" s="12" t="s">
        <v>88</v>
      </c>
      <c r="AW161" s="12" t="s">
        <v>34</v>
      </c>
      <c r="AX161" s="12" t="s">
        <v>78</v>
      </c>
      <c r="AY161" s="149" t="s">
        <v>248</v>
      </c>
    </row>
    <row r="162" spans="2:65" s="14" customFormat="1" x14ac:dyDescent="0.2">
      <c r="B162" s="254"/>
      <c r="C162" s="255"/>
      <c r="D162" s="231" t="s">
        <v>255</v>
      </c>
      <c r="E162" s="256" t="s">
        <v>1</v>
      </c>
      <c r="F162" s="257" t="s">
        <v>957</v>
      </c>
      <c r="G162" s="255"/>
      <c r="H162" s="258">
        <v>89.74</v>
      </c>
      <c r="I162" s="252"/>
      <c r="J162" s="255"/>
      <c r="L162" s="167"/>
      <c r="M162" s="169"/>
      <c r="T162" s="170"/>
      <c r="AT162" s="168" t="s">
        <v>255</v>
      </c>
      <c r="AU162" s="168" t="s">
        <v>88</v>
      </c>
      <c r="AV162" s="14" t="s">
        <v>113</v>
      </c>
      <c r="AW162" s="14" t="s">
        <v>34</v>
      </c>
      <c r="AX162" s="14" t="s">
        <v>78</v>
      </c>
      <c r="AY162" s="168" t="s">
        <v>248</v>
      </c>
    </row>
    <row r="163" spans="2:65" s="12" customFormat="1" x14ac:dyDescent="0.2">
      <c r="B163" s="229"/>
      <c r="C163" s="230"/>
      <c r="D163" s="231" t="s">
        <v>255</v>
      </c>
      <c r="E163" s="232" t="s">
        <v>1</v>
      </c>
      <c r="F163" s="233" t="s">
        <v>2686</v>
      </c>
      <c r="G163" s="230"/>
      <c r="H163" s="234">
        <v>89.74</v>
      </c>
      <c r="I163" s="247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248</v>
      </c>
    </row>
    <row r="164" spans="2:65" s="13" customFormat="1" x14ac:dyDescent="0.2">
      <c r="B164" s="235"/>
      <c r="C164" s="236"/>
      <c r="D164" s="231" t="s">
        <v>255</v>
      </c>
      <c r="E164" s="237" t="s">
        <v>1</v>
      </c>
      <c r="F164" s="238" t="s">
        <v>275</v>
      </c>
      <c r="G164" s="236"/>
      <c r="H164" s="239">
        <v>179.48</v>
      </c>
      <c r="I164" s="248"/>
      <c r="J164" s="236"/>
      <c r="L164" s="152"/>
      <c r="M164" s="154"/>
      <c r="T164" s="155"/>
      <c r="AT164" s="153" t="s">
        <v>255</v>
      </c>
      <c r="AU164" s="153" t="s">
        <v>88</v>
      </c>
      <c r="AV164" s="13" t="s">
        <v>253</v>
      </c>
      <c r="AW164" s="13" t="s">
        <v>34</v>
      </c>
      <c r="AX164" s="13" t="s">
        <v>86</v>
      </c>
      <c r="AY164" s="153" t="s">
        <v>248</v>
      </c>
    </row>
    <row r="165" spans="2:65" s="1" customFormat="1" ht="16.5" customHeight="1" x14ac:dyDescent="0.2">
      <c r="B165" s="184"/>
      <c r="C165" s="222" t="s">
        <v>139</v>
      </c>
      <c r="D165" s="222" t="s">
        <v>250</v>
      </c>
      <c r="E165" s="223" t="s">
        <v>789</v>
      </c>
      <c r="F165" s="224" t="s">
        <v>790</v>
      </c>
      <c r="G165" s="225" t="s">
        <v>193</v>
      </c>
      <c r="H165" s="226">
        <v>179.48</v>
      </c>
      <c r="I165" s="180">
        <v>0</v>
      </c>
      <c r="J165" s="228">
        <f>ROUND(I165*H165,2)</f>
        <v>0</v>
      </c>
      <c r="K165" s="141"/>
      <c r="L165" s="29"/>
      <c r="M165" s="142" t="s">
        <v>1</v>
      </c>
      <c r="N165" s="143" t="s">
        <v>43</v>
      </c>
      <c r="O165" s="144">
        <v>8.3000000000000004E-2</v>
      </c>
      <c r="P165" s="144">
        <f>O165*H165</f>
        <v>14.896839999999999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253</v>
      </c>
      <c r="AT165" s="146" t="s">
        <v>250</v>
      </c>
      <c r="AU165" s="146" t="s">
        <v>88</v>
      </c>
      <c r="AY165" s="17" t="s">
        <v>248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86</v>
      </c>
      <c r="BK165" s="147">
        <f>ROUND(I165*H165,2)</f>
        <v>0</v>
      </c>
      <c r="BL165" s="17" t="s">
        <v>253</v>
      </c>
      <c r="BM165" s="146" t="s">
        <v>2687</v>
      </c>
    </row>
    <row r="166" spans="2:65" s="1" customFormat="1" ht="24.15" customHeight="1" x14ac:dyDescent="0.2">
      <c r="B166" s="184"/>
      <c r="C166" s="222" t="s">
        <v>142</v>
      </c>
      <c r="D166" s="222" t="s">
        <v>250</v>
      </c>
      <c r="E166" s="223" t="s">
        <v>2688</v>
      </c>
      <c r="F166" s="224" t="s">
        <v>2689</v>
      </c>
      <c r="G166" s="225" t="s">
        <v>193</v>
      </c>
      <c r="H166" s="226">
        <v>37.561999999999998</v>
      </c>
      <c r="I166" s="180">
        <v>0</v>
      </c>
      <c r="J166" s="228">
        <f>ROUND(I166*H166,2)</f>
        <v>0</v>
      </c>
      <c r="K166" s="141"/>
      <c r="L166" s="29"/>
      <c r="M166" s="142" t="s">
        <v>1</v>
      </c>
      <c r="N166" s="143" t="s">
        <v>43</v>
      </c>
      <c r="O166" s="144">
        <v>0.71599999999999997</v>
      </c>
      <c r="P166" s="144">
        <f>O166*H166</f>
        <v>26.894391999999996</v>
      </c>
      <c r="Q166" s="144">
        <v>5.2300000000000003E-3</v>
      </c>
      <c r="R166" s="144">
        <f>Q166*H166</f>
        <v>0.19644925999999999</v>
      </c>
      <c r="S166" s="144">
        <v>0</v>
      </c>
      <c r="T166" s="145">
        <f>S166*H166</f>
        <v>0</v>
      </c>
      <c r="AR166" s="146" t="s">
        <v>253</v>
      </c>
      <c r="AT166" s="146" t="s">
        <v>250</v>
      </c>
      <c r="AU166" s="146" t="s">
        <v>88</v>
      </c>
      <c r="AY166" s="17" t="s">
        <v>248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86</v>
      </c>
      <c r="BK166" s="147">
        <f>ROUND(I166*H166,2)</f>
        <v>0</v>
      </c>
      <c r="BL166" s="17" t="s">
        <v>253</v>
      </c>
      <c r="BM166" s="146" t="s">
        <v>2690</v>
      </c>
    </row>
    <row r="167" spans="2:65" s="12" customFormat="1" x14ac:dyDescent="0.2">
      <c r="B167" s="229"/>
      <c r="C167" s="230"/>
      <c r="D167" s="231" t="s">
        <v>255</v>
      </c>
      <c r="E167" s="232" t="s">
        <v>1</v>
      </c>
      <c r="F167" s="233" t="s">
        <v>2691</v>
      </c>
      <c r="G167" s="230"/>
      <c r="H167" s="234">
        <v>5.7610000000000001</v>
      </c>
      <c r="I167" s="247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248</v>
      </c>
    </row>
    <row r="168" spans="2:65" s="12" customFormat="1" x14ac:dyDescent="0.2">
      <c r="B168" s="229"/>
      <c r="C168" s="230"/>
      <c r="D168" s="231" t="s">
        <v>255</v>
      </c>
      <c r="E168" s="232" t="s">
        <v>1</v>
      </c>
      <c r="F168" s="233" t="s">
        <v>2692</v>
      </c>
      <c r="G168" s="230"/>
      <c r="H168" s="234">
        <v>6.79</v>
      </c>
      <c r="I168" s="247"/>
      <c r="J168" s="230"/>
      <c r="L168" s="148"/>
      <c r="M168" s="150"/>
      <c r="T168" s="151"/>
      <c r="AT168" s="149" t="s">
        <v>255</v>
      </c>
      <c r="AU168" s="149" t="s">
        <v>88</v>
      </c>
      <c r="AV168" s="12" t="s">
        <v>88</v>
      </c>
      <c r="AW168" s="12" t="s">
        <v>34</v>
      </c>
      <c r="AX168" s="12" t="s">
        <v>78</v>
      </c>
      <c r="AY168" s="149" t="s">
        <v>248</v>
      </c>
    </row>
    <row r="169" spans="2:65" s="12" customFormat="1" x14ac:dyDescent="0.2">
      <c r="B169" s="229"/>
      <c r="C169" s="230"/>
      <c r="D169" s="231" t="s">
        <v>255</v>
      </c>
      <c r="E169" s="232" t="s">
        <v>1</v>
      </c>
      <c r="F169" s="233" t="s">
        <v>2693</v>
      </c>
      <c r="G169" s="230"/>
      <c r="H169" s="234">
        <v>6.23</v>
      </c>
      <c r="I169" s="247"/>
      <c r="J169" s="230"/>
      <c r="L169" s="148"/>
      <c r="M169" s="150"/>
      <c r="T169" s="151"/>
      <c r="AT169" s="149" t="s">
        <v>255</v>
      </c>
      <c r="AU169" s="149" t="s">
        <v>88</v>
      </c>
      <c r="AV169" s="12" t="s">
        <v>88</v>
      </c>
      <c r="AW169" s="12" t="s">
        <v>34</v>
      </c>
      <c r="AX169" s="12" t="s">
        <v>78</v>
      </c>
      <c r="AY169" s="149" t="s">
        <v>248</v>
      </c>
    </row>
    <row r="170" spans="2:65" s="14" customFormat="1" x14ac:dyDescent="0.2">
      <c r="B170" s="254"/>
      <c r="C170" s="255"/>
      <c r="D170" s="231" t="s">
        <v>255</v>
      </c>
      <c r="E170" s="256" t="s">
        <v>1</v>
      </c>
      <c r="F170" s="257" t="s">
        <v>957</v>
      </c>
      <c r="G170" s="255"/>
      <c r="H170" s="258">
        <v>18.780999999999999</v>
      </c>
      <c r="I170" s="252"/>
      <c r="J170" s="255"/>
      <c r="L170" s="167"/>
      <c r="M170" s="169"/>
      <c r="T170" s="170"/>
      <c r="AT170" s="168" t="s">
        <v>255</v>
      </c>
      <c r="AU170" s="168" t="s">
        <v>88</v>
      </c>
      <c r="AV170" s="14" t="s">
        <v>113</v>
      </c>
      <c r="AW170" s="14" t="s">
        <v>34</v>
      </c>
      <c r="AX170" s="14" t="s">
        <v>78</v>
      </c>
      <c r="AY170" s="168" t="s">
        <v>248</v>
      </c>
    </row>
    <row r="171" spans="2:65" s="12" customFormat="1" x14ac:dyDescent="0.2">
      <c r="B171" s="229"/>
      <c r="C171" s="230"/>
      <c r="D171" s="231" t="s">
        <v>255</v>
      </c>
      <c r="E171" s="232" t="s">
        <v>1</v>
      </c>
      <c r="F171" s="233" t="s">
        <v>2694</v>
      </c>
      <c r="G171" s="230"/>
      <c r="H171" s="234">
        <v>18.780999999999999</v>
      </c>
      <c r="I171" s="247"/>
      <c r="J171" s="230"/>
      <c r="L171" s="148"/>
      <c r="M171" s="150"/>
      <c r="T171" s="151"/>
      <c r="AT171" s="149" t="s">
        <v>255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248</v>
      </c>
    </row>
    <row r="172" spans="2:65" s="13" customFormat="1" x14ac:dyDescent="0.2">
      <c r="B172" s="235"/>
      <c r="C172" s="236"/>
      <c r="D172" s="231" t="s">
        <v>255</v>
      </c>
      <c r="E172" s="237" t="s">
        <v>1</v>
      </c>
      <c r="F172" s="238" t="s">
        <v>275</v>
      </c>
      <c r="G172" s="236"/>
      <c r="H172" s="239">
        <v>37.561999999999998</v>
      </c>
      <c r="I172" s="248"/>
      <c r="J172" s="236"/>
      <c r="L172" s="152"/>
      <c r="M172" s="154"/>
      <c r="T172" s="155"/>
      <c r="AT172" s="153" t="s">
        <v>255</v>
      </c>
      <c r="AU172" s="153" t="s">
        <v>88</v>
      </c>
      <c r="AV172" s="13" t="s">
        <v>253</v>
      </c>
      <c r="AW172" s="13" t="s">
        <v>34</v>
      </c>
      <c r="AX172" s="13" t="s">
        <v>86</v>
      </c>
      <c r="AY172" s="153" t="s">
        <v>248</v>
      </c>
    </row>
    <row r="173" spans="2:65" s="1" customFormat="1" ht="24.15" customHeight="1" x14ac:dyDescent="0.2">
      <c r="B173" s="184"/>
      <c r="C173" s="222" t="s">
        <v>311</v>
      </c>
      <c r="D173" s="222" t="s">
        <v>250</v>
      </c>
      <c r="E173" s="223" t="s">
        <v>2695</v>
      </c>
      <c r="F173" s="224" t="s">
        <v>2696</v>
      </c>
      <c r="G173" s="225" t="s">
        <v>193</v>
      </c>
      <c r="H173" s="226">
        <v>37.561999999999998</v>
      </c>
      <c r="I173" s="180">
        <v>0</v>
      </c>
      <c r="J173" s="228">
        <f>ROUND(I173*H173,2)</f>
        <v>0</v>
      </c>
      <c r="K173" s="141"/>
      <c r="L173" s="29"/>
      <c r="M173" s="142" t="s">
        <v>1</v>
      </c>
      <c r="N173" s="143" t="s">
        <v>43</v>
      </c>
      <c r="O173" s="144">
        <v>0.22500000000000001</v>
      </c>
      <c r="P173" s="144">
        <f>O173*H173</f>
        <v>8.4514499999999995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AR173" s="146" t="s">
        <v>253</v>
      </c>
      <c r="AT173" s="146" t="s">
        <v>250</v>
      </c>
      <c r="AU173" s="146" t="s">
        <v>88</v>
      </c>
      <c r="AY173" s="17" t="s">
        <v>248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86</v>
      </c>
      <c r="BK173" s="147">
        <f>ROUND(I173*H173,2)</f>
        <v>0</v>
      </c>
      <c r="BL173" s="17" t="s">
        <v>253</v>
      </c>
      <c r="BM173" s="146" t="s">
        <v>2697</v>
      </c>
    </row>
    <row r="174" spans="2:65" s="1" customFormat="1" ht="24.15" customHeight="1" x14ac:dyDescent="0.2">
      <c r="B174" s="184"/>
      <c r="C174" s="222" t="s">
        <v>316</v>
      </c>
      <c r="D174" s="222" t="s">
        <v>250</v>
      </c>
      <c r="E174" s="223" t="s">
        <v>2698</v>
      </c>
      <c r="F174" s="224" t="s">
        <v>2699</v>
      </c>
      <c r="G174" s="225" t="s">
        <v>193</v>
      </c>
      <c r="H174" s="226">
        <v>9.44</v>
      </c>
      <c r="I174" s="180">
        <v>0</v>
      </c>
      <c r="J174" s="228">
        <f>ROUND(I174*H174,2)</f>
        <v>0</v>
      </c>
      <c r="K174" s="141"/>
      <c r="L174" s="29"/>
      <c r="M174" s="142" t="s">
        <v>1</v>
      </c>
      <c r="N174" s="143" t="s">
        <v>43</v>
      </c>
      <c r="O174" s="144">
        <v>0.48899999999999999</v>
      </c>
      <c r="P174" s="144">
        <f>O174*H174</f>
        <v>4.6161599999999998</v>
      </c>
      <c r="Q174" s="144">
        <v>4.1900000000000001E-3</v>
      </c>
      <c r="R174" s="144">
        <f>Q174*H174</f>
        <v>3.9553600000000001E-2</v>
      </c>
      <c r="S174" s="144">
        <v>0</v>
      </c>
      <c r="T174" s="145">
        <f>S174*H174</f>
        <v>0</v>
      </c>
      <c r="AR174" s="146" t="s">
        <v>253</v>
      </c>
      <c r="AT174" s="146" t="s">
        <v>250</v>
      </c>
      <c r="AU174" s="146" t="s">
        <v>88</v>
      </c>
      <c r="AY174" s="17" t="s">
        <v>248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86</v>
      </c>
      <c r="BK174" s="147">
        <f>ROUND(I174*H174,2)</f>
        <v>0</v>
      </c>
      <c r="BL174" s="17" t="s">
        <v>253</v>
      </c>
      <c r="BM174" s="146" t="s">
        <v>2700</v>
      </c>
    </row>
    <row r="175" spans="2:65" s="12" customFormat="1" x14ac:dyDescent="0.2">
      <c r="B175" s="229"/>
      <c r="C175" s="230"/>
      <c r="D175" s="231" t="s">
        <v>255</v>
      </c>
      <c r="E175" s="232" t="s">
        <v>1</v>
      </c>
      <c r="F175" s="233" t="s">
        <v>2701</v>
      </c>
      <c r="G175" s="230"/>
      <c r="H175" s="234">
        <v>4.72</v>
      </c>
      <c r="I175" s="247"/>
      <c r="J175" s="230"/>
      <c r="L175" s="148"/>
      <c r="M175" s="150"/>
      <c r="T175" s="151"/>
      <c r="AT175" s="149" t="s">
        <v>255</v>
      </c>
      <c r="AU175" s="149" t="s">
        <v>88</v>
      </c>
      <c r="AV175" s="12" t="s">
        <v>88</v>
      </c>
      <c r="AW175" s="12" t="s">
        <v>34</v>
      </c>
      <c r="AX175" s="12" t="s">
        <v>78</v>
      </c>
      <c r="AY175" s="149" t="s">
        <v>248</v>
      </c>
    </row>
    <row r="176" spans="2:65" s="14" customFormat="1" x14ac:dyDescent="0.2">
      <c r="B176" s="254"/>
      <c r="C176" s="255"/>
      <c r="D176" s="231" t="s">
        <v>255</v>
      </c>
      <c r="E176" s="256" t="s">
        <v>1</v>
      </c>
      <c r="F176" s="257" t="s">
        <v>957</v>
      </c>
      <c r="G176" s="255"/>
      <c r="H176" s="258">
        <v>4.72</v>
      </c>
      <c r="I176" s="252"/>
      <c r="J176" s="255"/>
      <c r="L176" s="167"/>
      <c r="M176" s="169"/>
      <c r="T176" s="170"/>
      <c r="AT176" s="168" t="s">
        <v>255</v>
      </c>
      <c r="AU176" s="168" t="s">
        <v>88</v>
      </c>
      <c r="AV176" s="14" t="s">
        <v>113</v>
      </c>
      <c r="AW176" s="14" t="s">
        <v>34</v>
      </c>
      <c r="AX176" s="14" t="s">
        <v>78</v>
      </c>
      <c r="AY176" s="168" t="s">
        <v>248</v>
      </c>
    </row>
    <row r="177" spans="2:65" s="12" customFormat="1" x14ac:dyDescent="0.2">
      <c r="B177" s="229"/>
      <c r="C177" s="230"/>
      <c r="D177" s="231" t="s">
        <v>255</v>
      </c>
      <c r="E177" s="232" t="s">
        <v>1</v>
      </c>
      <c r="F177" s="233" t="s">
        <v>2702</v>
      </c>
      <c r="G177" s="230"/>
      <c r="H177" s="234">
        <v>4.72</v>
      </c>
      <c r="I177" s="247"/>
      <c r="J177" s="230"/>
      <c r="L177" s="148"/>
      <c r="M177" s="150"/>
      <c r="T177" s="151"/>
      <c r="AT177" s="149" t="s">
        <v>255</v>
      </c>
      <c r="AU177" s="149" t="s">
        <v>88</v>
      </c>
      <c r="AV177" s="12" t="s">
        <v>88</v>
      </c>
      <c r="AW177" s="12" t="s">
        <v>34</v>
      </c>
      <c r="AX177" s="12" t="s">
        <v>78</v>
      </c>
      <c r="AY177" s="149" t="s">
        <v>248</v>
      </c>
    </row>
    <row r="178" spans="2:65" s="13" customFormat="1" x14ac:dyDescent="0.2">
      <c r="B178" s="235"/>
      <c r="C178" s="236"/>
      <c r="D178" s="231" t="s">
        <v>255</v>
      </c>
      <c r="E178" s="237" t="s">
        <v>1</v>
      </c>
      <c r="F178" s="238" t="s">
        <v>275</v>
      </c>
      <c r="G178" s="236"/>
      <c r="H178" s="239">
        <v>9.44</v>
      </c>
      <c r="I178" s="248"/>
      <c r="J178" s="236"/>
      <c r="L178" s="152"/>
      <c r="M178" s="154"/>
      <c r="T178" s="155"/>
      <c r="AT178" s="153" t="s">
        <v>255</v>
      </c>
      <c r="AU178" s="153" t="s">
        <v>88</v>
      </c>
      <c r="AV178" s="13" t="s">
        <v>253</v>
      </c>
      <c r="AW178" s="13" t="s">
        <v>34</v>
      </c>
      <c r="AX178" s="13" t="s">
        <v>86</v>
      </c>
      <c r="AY178" s="153" t="s">
        <v>248</v>
      </c>
    </row>
    <row r="179" spans="2:65" s="1" customFormat="1" ht="24.15" customHeight="1" x14ac:dyDescent="0.2">
      <c r="B179" s="184"/>
      <c r="C179" s="222" t="s">
        <v>320</v>
      </c>
      <c r="D179" s="222" t="s">
        <v>250</v>
      </c>
      <c r="E179" s="223" t="s">
        <v>2703</v>
      </c>
      <c r="F179" s="224" t="s">
        <v>2704</v>
      </c>
      <c r="G179" s="225" t="s">
        <v>193</v>
      </c>
      <c r="H179" s="226">
        <v>9.44</v>
      </c>
      <c r="I179" s="180">
        <v>0</v>
      </c>
      <c r="J179" s="228">
        <f>ROUND(I179*H179,2)</f>
        <v>0</v>
      </c>
      <c r="K179" s="141"/>
      <c r="L179" s="29"/>
      <c r="M179" s="142" t="s">
        <v>1</v>
      </c>
      <c r="N179" s="143" t="s">
        <v>43</v>
      </c>
      <c r="O179" s="144">
        <v>0.157</v>
      </c>
      <c r="P179" s="144">
        <f>O179*H179</f>
        <v>1.4820799999999998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253</v>
      </c>
      <c r="AT179" s="146" t="s">
        <v>250</v>
      </c>
      <c r="AU179" s="146" t="s">
        <v>88</v>
      </c>
      <c r="AY179" s="17" t="s">
        <v>248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86</v>
      </c>
      <c r="BK179" s="147">
        <f>ROUND(I179*H179,2)</f>
        <v>0</v>
      </c>
      <c r="BL179" s="17" t="s">
        <v>253</v>
      </c>
      <c r="BM179" s="146" t="s">
        <v>2705</v>
      </c>
    </row>
    <row r="180" spans="2:65" s="1" customFormat="1" ht="21.75" customHeight="1" x14ac:dyDescent="0.2">
      <c r="B180" s="184"/>
      <c r="C180" s="222" t="s">
        <v>8</v>
      </c>
      <c r="D180" s="222" t="s">
        <v>250</v>
      </c>
      <c r="E180" s="223" t="s">
        <v>2363</v>
      </c>
      <c r="F180" s="224" t="s">
        <v>2364</v>
      </c>
      <c r="G180" s="225" t="s">
        <v>343</v>
      </c>
      <c r="H180" s="226">
        <v>0.216</v>
      </c>
      <c r="I180" s="180">
        <v>0</v>
      </c>
      <c r="J180" s="228">
        <f>ROUND(I180*H180,2)</f>
        <v>0</v>
      </c>
      <c r="K180" s="141"/>
      <c r="L180" s="29"/>
      <c r="M180" s="142" t="s">
        <v>1</v>
      </c>
      <c r="N180" s="143" t="s">
        <v>43</v>
      </c>
      <c r="O180" s="144">
        <v>23.968</v>
      </c>
      <c r="P180" s="144">
        <f>O180*H180</f>
        <v>5.1770880000000004</v>
      </c>
      <c r="Q180" s="144">
        <v>1.0606199999999999</v>
      </c>
      <c r="R180" s="144">
        <f>Q180*H180</f>
        <v>0.22909391999999998</v>
      </c>
      <c r="S180" s="144">
        <v>0</v>
      </c>
      <c r="T180" s="145">
        <f>S180*H180</f>
        <v>0</v>
      </c>
      <c r="AR180" s="146" t="s">
        <v>253</v>
      </c>
      <c r="AT180" s="146" t="s">
        <v>250</v>
      </c>
      <c r="AU180" s="146" t="s">
        <v>88</v>
      </c>
      <c r="AY180" s="17" t="s">
        <v>248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7" t="s">
        <v>86</v>
      </c>
      <c r="BK180" s="147">
        <f>ROUND(I180*H180,2)</f>
        <v>0</v>
      </c>
      <c r="BL180" s="17" t="s">
        <v>253</v>
      </c>
      <c r="BM180" s="146" t="s">
        <v>2706</v>
      </c>
    </row>
    <row r="181" spans="2:65" s="12" customFormat="1" x14ac:dyDescent="0.2">
      <c r="B181" s="229"/>
      <c r="C181" s="230"/>
      <c r="D181" s="231" t="s">
        <v>255</v>
      </c>
      <c r="E181" s="232" t="s">
        <v>1</v>
      </c>
      <c r="F181" s="233" t="s">
        <v>2707</v>
      </c>
      <c r="G181" s="230"/>
      <c r="H181" s="234">
        <v>6.6000000000000003E-2</v>
      </c>
      <c r="I181" s="247"/>
      <c r="J181" s="230"/>
      <c r="L181" s="148"/>
      <c r="M181" s="150"/>
      <c r="T181" s="151"/>
      <c r="AT181" s="149" t="s">
        <v>255</v>
      </c>
      <c r="AU181" s="149" t="s">
        <v>88</v>
      </c>
      <c r="AV181" s="12" t="s">
        <v>88</v>
      </c>
      <c r="AW181" s="12" t="s">
        <v>34</v>
      </c>
      <c r="AX181" s="12" t="s">
        <v>78</v>
      </c>
      <c r="AY181" s="149" t="s">
        <v>248</v>
      </c>
    </row>
    <row r="182" spans="2:65" s="12" customFormat="1" x14ac:dyDescent="0.2">
      <c r="B182" s="229"/>
      <c r="C182" s="230"/>
      <c r="D182" s="231" t="s">
        <v>255</v>
      </c>
      <c r="E182" s="232" t="s">
        <v>1</v>
      </c>
      <c r="F182" s="233" t="s">
        <v>2708</v>
      </c>
      <c r="G182" s="230"/>
      <c r="H182" s="234">
        <v>0.15</v>
      </c>
      <c r="I182" s="247"/>
      <c r="J182" s="230"/>
      <c r="L182" s="148"/>
      <c r="M182" s="150"/>
      <c r="T182" s="151"/>
      <c r="AT182" s="149" t="s">
        <v>255</v>
      </c>
      <c r="AU182" s="149" t="s">
        <v>88</v>
      </c>
      <c r="AV182" s="12" t="s">
        <v>88</v>
      </c>
      <c r="AW182" s="12" t="s">
        <v>34</v>
      </c>
      <c r="AX182" s="12" t="s">
        <v>78</v>
      </c>
      <c r="AY182" s="149" t="s">
        <v>248</v>
      </c>
    </row>
    <row r="183" spans="2:65" s="13" customFormat="1" x14ac:dyDescent="0.2">
      <c r="B183" s="235"/>
      <c r="C183" s="236"/>
      <c r="D183" s="231" t="s">
        <v>255</v>
      </c>
      <c r="E183" s="237" t="s">
        <v>1</v>
      </c>
      <c r="F183" s="238" t="s">
        <v>275</v>
      </c>
      <c r="G183" s="236"/>
      <c r="H183" s="239">
        <v>0.216</v>
      </c>
      <c r="I183" s="248"/>
      <c r="J183" s="236"/>
      <c r="L183" s="152"/>
      <c r="M183" s="154"/>
      <c r="T183" s="155"/>
      <c r="AT183" s="153" t="s">
        <v>255</v>
      </c>
      <c r="AU183" s="153" t="s">
        <v>88</v>
      </c>
      <c r="AV183" s="13" t="s">
        <v>253</v>
      </c>
      <c r="AW183" s="13" t="s">
        <v>34</v>
      </c>
      <c r="AX183" s="13" t="s">
        <v>86</v>
      </c>
      <c r="AY183" s="153" t="s">
        <v>248</v>
      </c>
    </row>
    <row r="184" spans="2:65" s="1" customFormat="1" ht="16.5" customHeight="1" x14ac:dyDescent="0.2">
      <c r="B184" s="184"/>
      <c r="C184" s="222" t="s">
        <v>330</v>
      </c>
      <c r="D184" s="222" t="s">
        <v>250</v>
      </c>
      <c r="E184" s="223" t="s">
        <v>2709</v>
      </c>
      <c r="F184" s="224" t="s">
        <v>2710</v>
      </c>
      <c r="G184" s="225" t="s">
        <v>343</v>
      </c>
      <c r="H184" s="226">
        <v>2.5030000000000001</v>
      </c>
      <c r="I184" s="180">
        <v>0</v>
      </c>
      <c r="J184" s="228">
        <f>ROUND(I184*H184,2)</f>
        <v>0</v>
      </c>
      <c r="K184" s="141"/>
      <c r="L184" s="29"/>
      <c r="M184" s="142" t="s">
        <v>1</v>
      </c>
      <c r="N184" s="143" t="s">
        <v>43</v>
      </c>
      <c r="O184" s="144">
        <v>15.231</v>
      </c>
      <c r="P184" s="144">
        <f>O184*H184</f>
        <v>38.123193000000001</v>
      </c>
      <c r="Q184" s="144">
        <v>1.06277</v>
      </c>
      <c r="R184" s="144">
        <f>Q184*H184</f>
        <v>2.6601133100000003</v>
      </c>
      <c r="S184" s="144">
        <v>0</v>
      </c>
      <c r="T184" s="145">
        <f>S184*H184</f>
        <v>0</v>
      </c>
      <c r="AR184" s="146" t="s">
        <v>253</v>
      </c>
      <c r="AT184" s="146" t="s">
        <v>250</v>
      </c>
      <c r="AU184" s="146" t="s">
        <v>88</v>
      </c>
      <c r="AY184" s="17" t="s">
        <v>248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86</v>
      </c>
      <c r="BK184" s="147">
        <f>ROUND(I184*H184,2)</f>
        <v>0</v>
      </c>
      <c r="BL184" s="17" t="s">
        <v>253</v>
      </c>
      <c r="BM184" s="146" t="s">
        <v>2711</v>
      </c>
    </row>
    <row r="185" spans="2:65" s="12" customFormat="1" x14ac:dyDescent="0.2">
      <c r="B185" s="229"/>
      <c r="C185" s="230"/>
      <c r="D185" s="231" t="s">
        <v>255</v>
      </c>
      <c r="E185" s="232" t="s">
        <v>1</v>
      </c>
      <c r="F185" s="233" t="s">
        <v>2712</v>
      </c>
      <c r="G185" s="230"/>
      <c r="H185" s="234">
        <v>1.1379999999999999</v>
      </c>
      <c r="I185" s="247"/>
      <c r="J185" s="230"/>
      <c r="L185" s="148"/>
      <c r="M185" s="150"/>
      <c r="T185" s="151"/>
      <c r="AT185" s="149" t="s">
        <v>255</v>
      </c>
      <c r="AU185" s="149" t="s">
        <v>88</v>
      </c>
      <c r="AV185" s="12" t="s">
        <v>88</v>
      </c>
      <c r="AW185" s="12" t="s">
        <v>34</v>
      </c>
      <c r="AX185" s="12" t="s">
        <v>78</v>
      </c>
      <c r="AY185" s="149" t="s">
        <v>248</v>
      </c>
    </row>
    <row r="186" spans="2:65" s="12" customFormat="1" x14ac:dyDescent="0.2">
      <c r="B186" s="229"/>
      <c r="C186" s="230"/>
      <c r="D186" s="231" t="s">
        <v>255</v>
      </c>
      <c r="E186" s="232" t="s">
        <v>1</v>
      </c>
      <c r="F186" s="233" t="s">
        <v>2713</v>
      </c>
      <c r="G186" s="230"/>
      <c r="H186" s="234">
        <v>0.91</v>
      </c>
      <c r="I186" s="247"/>
      <c r="J186" s="230"/>
      <c r="L186" s="148"/>
      <c r="M186" s="150"/>
      <c r="T186" s="151"/>
      <c r="AT186" s="149" t="s">
        <v>255</v>
      </c>
      <c r="AU186" s="149" t="s">
        <v>88</v>
      </c>
      <c r="AV186" s="12" t="s">
        <v>88</v>
      </c>
      <c r="AW186" s="12" t="s">
        <v>34</v>
      </c>
      <c r="AX186" s="12" t="s">
        <v>78</v>
      </c>
      <c r="AY186" s="149" t="s">
        <v>248</v>
      </c>
    </row>
    <row r="187" spans="2:65" s="12" customFormat="1" x14ac:dyDescent="0.2">
      <c r="B187" s="229"/>
      <c r="C187" s="230"/>
      <c r="D187" s="231" t="s">
        <v>255</v>
      </c>
      <c r="E187" s="232" t="s">
        <v>1</v>
      </c>
      <c r="F187" s="233" t="s">
        <v>2714</v>
      </c>
      <c r="G187" s="230"/>
      <c r="H187" s="234">
        <v>0.45500000000000002</v>
      </c>
      <c r="I187" s="247"/>
      <c r="J187" s="230"/>
      <c r="L187" s="148"/>
      <c r="M187" s="150"/>
      <c r="T187" s="151"/>
      <c r="AT187" s="149" t="s">
        <v>255</v>
      </c>
      <c r="AU187" s="149" t="s">
        <v>88</v>
      </c>
      <c r="AV187" s="12" t="s">
        <v>88</v>
      </c>
      <c r="AW187" s="12" t="s">
        <v>34</v>
      </c>
      <c r="AX187" s="12" t="s">
        <v>78</v>
      </c>
      <c r="AY187" s="149" t="s">
        <v>248</v>
      </c>
    </row>
    <row r="188" spans="2:65" s="13" customFormat="1" x14ac:dyDescent="0.2">
      <c r="B188" s="235"/>
      <c r="C188" s="236"/>
      <c r="D188" s="231" t="s">
        <v>255</v>
      </c>
      <c r="E188" s="237" t="s">
        <v>1</v>
      </c>
      <c r="F188" s="238" t="s">
        <v>275</v>
      </c>
      <c r="G188" s="236"/>
      <c r="H188" s="239">
        <v>2.5030000000000001</v>
      </c>
      <c r="I188" s="248"/>
      <c r="J188" s="236"/>
      <c r="L188" s="152"/>
      <c r="M188" s="154"/>
      <c r="T188" s="155"/>
      <c r="AT188" s="153" t="s">
        <v>255</v>
      </c>
      <c r="AU188" s="153" t="s">
        <v>88</v>
      </c>
      <c r="AV188" s="13" t="s">
        <v>253</v>
      </c>
      <c r="AW188" s="13" t="s">
        <v>34</v>
      </c>
      <c r="AX188" s="13" t="s">
        <v>86</v>
      </c>
      <c r="AY188" s="153" t="s">
        <v>248</v>
      </c>
    </row>
    <row r="189" spans="2:65" s="11" customFormat="1" ht="26" customHeight="1" x14ac:dyDescent="0.35">
      <c r="B189" s="215"/>
      <c r="C189" s="216"/>
      <c r="D189" s="217" t="s">
        <v>77</v>
      </c>
      <c r="E189" s="218" t="s">
        <v>466</v>
      </c>
      <c r="F189" s="218" t="s">
        <v>467</v>
      </c>
      <c r="G189" s="216"/>
      <c r="H189" s="216"/>
      <c r="I189" s="249"/>
      <c r="J189" s="219">
        <f>BK189</f>
        <v>0</v>
      </c>
      <c r="L189" s="123"/>
      <c r="M189" s="127"/>
      <c r="P189" s="128">
        <f>P190+P207</f>
        <v>19.062624</v>
      </c>
      <c r="R189" s="128">
        <f>R190+R207</f>
        <v>0.16331792000000003</v>
      </c>
      <c r="T189" s="129">
        <f>T190+T207</f>
        <v>0</v>
      </c>
      <c r="AR189" s="124" t="s">
        <v>88</v>
      </c>
      <c r="AT189" s="130" t="s">
        <v>77</v>
      </c>
      <c r="AU189" s="130" t="s">
        <v>78</v>
      </c>
      <c r="AY189" s="124" t="s">
        <v>248</v>
      </c>
      <c r="BK189" s="131">
        <f>BK190+BK207</f>
        <v>0</v>
      </c>
    </row>
    <row r="190" spans="2:65" s="11" customFormat="1" ht="23" customHeight="1" x14ac:dyDescent="0.25">
      <c r="B190" s="215"/>
      <c r="C190" s="216"/>
      <c r="D190" s="217" t="s">
        <v>77</v>
      </c>
      <c r="E190" s="220" t="s">
        <v>468</v>
      </c>
      <c r="F190" s="220" t="s">
        <v>469</v>
      </c>
      <c r="G190" s="216"/>
      <c r="H190" s="216"/>
      <c r="I190" s="249"/>
      <c r="J190" s="221">
        <f>BK190</f>
        <v>0</v>
      </c>
      <c r="L190" s="123"/>
      <c r="M190" s="127"/>
      <c r="P190" s="128">
        <f>SUM(P191:P206)</f>
        <v>5.9159999999999995</v>
      </c>
      <c r="R190" s="128">
        <f>SUM(R191:R206)</f>
        <v>0.15388400000000002</v>
      </c>
      <c r="T190" s="129">
        <f>SUM(T191:T206)</f>
        <v>0</v>
      </c>
      <c r="AR190" s="124" t="s">
        <v>88</v>
      </c>
      <c r="AT190" s="130" t="s">
        <v>77</v>
      </c>
      <c r="AU190" s="130" t="s">
        <v>86</v>
      </c>
      <c r="AY190" s="124" t="s">
        <v>248</v>
      </c>
      <c r="BK190" s="131">
        <f>SUM(BK191:BK206)</f>
        <v>0</v>
      </c>
    </row>
    <row r="191" spans="2:65" s="1" customFormat="1" ht="16.5" customHeight="1" x14ac:dyDescent="0.2">
      <c r="B191" s="184"/>
      <c r="C191" s="222" t="s">
        <v>334</v>
      </c>
      <c r="D191" s="222" t="s">
        <v>250</v>
      </c>
      <c r="E191" s="223" t="s">
        <v>2715</v>
      </c>
      <c r="F191" s="224" t="s">
        <v>2716</v>
      </c>
      <c r="G191" s="225" t="s">
        <v>193</v>
      </c>
      <c r="H191" s="226">
        <v>6.8</v>
      </c>
      <c r="I191" s="180">
        <v>0</v>
      </c>
      <c r="J191" s="228">
        <f>ROUND(I191*H191,2)</f>
        <v>0</v>
      </c>
      <c r="K191" s="141"/>
      <c r="L191" s="29"/>
      <c r="M191" s="142" t="s">
        <v>1</v>
      </c>
      <c r="N191" s="143" t="s">
        <v>43</v>
      </c>
      <c r="O191" s="144">
        <v>0.87</v>
      </c>
      <c r="P191" s="144">
        <f>O191*H191</f>
        <v>5.9159999999999995</v>
      </c>
      <c r="Q191" s="144">
        <v>6.3000000000000003E-4</v>
      </c>
      <c r="R191" s="144">
        <f>Q191*H191</f>
        <v>4.2840000000000005E-3</v>
      </c>
      <c r="S191" s="144">
        <v>0</v>
      </c>
      <c r="T191" s="145">
        <f>S191*H191</f>
        <v>0</v>
      </c>
      <c r="AR191" s="146" t="s">
        <v>330</v>
      </c>
      <c r="AT191" s="146" t="s">
        <v>250</v>
      </c>
      <c r="AU191" s="146" t="s">
        <v>88</v>
      </c>
      <c r="AY191" s="17" t="s">
        <v>248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86</v>
      </c>
      <c r="BK191" s="147">
        <f>ROUND(I191*H191,2)</f>
        <v>0</v>
      </c>
      <c r="BL191" s="17" t="s">
        <v>330</v>
      </c>
      <c r="BM191" s="146" t="s">
        <v>2717</v>
      </c>
    </row>
    <row r="192" spans="2:65" s="12" customFormat="1" x14ac:dyDescent="0.2">
      <c r="B192" s="229"/>
      <c r="C192" s="230"/>
      <c r="D192" s="231" t="s">
        <v>255</v>
      </c>
      <c r="E192" s="232" t="s">
        <v>1</v>
      </c>
      <c r="F192" s="233" t="s">
        <v>2718</v>
      </c>
      <c r="G192" s="230"/>
      <c r="H192" s="234">
        <v>3.6</v>
      </c>
      <c r="I192" s="247"/>
      <c r="J192" s="230"/>
      <c r="L192" s="148"/>
      <c r="M192" s="150"/>
      <c r="T192" s="151"/>
      <c r="AT192" s="149" t="s">
        <v>255</v>
      </c>
      <c r="AU192" s="149" t="s">
        <v>88</v>
      </c>
      <c r="AV192" s="12" t="s">
        <v>88</v>
      </c>
      <c r="AW192" s="12" t="s">
        <v>34</v>
      </c>
      <c r="AX192" s="12" t="s">
        <v>78</v>
      </c>
      <c r="AY192" s="149" t="s">
        <v>248</v>
      </c>
    </row>
    <row r="193" spans="2:65" s="12" customFormat="1" x14ac:dyDescent="0.2">
      <c r="B193" s="229"/>
      <c r="C193" s="230"/>
      <c r="D193" s="231" t="s">
        <v>255</v>
      </c>
      <c r="E193" s="232" t="s">
        <v>1</v>
      </c>
      <c r="F193" s="233" t="s">
        <v>2719</v>
      </c>
      <c r="G193" s="230"/>
      <c r="H193" s="234">
        <v>2.4</v>
      </c>
      <c r="I193" s="247"/>
      <c r="J193" s="230"/>
      <c r="L193" s="148"/>
      <c r="M193" s="150"/>
      <c r="T193" s="151"/>
      <c r="AT193" s="149" t="s">
        <v>255</v>
      </c>
      <c r="AU193" s="149" t="s">
        <v>88</v>
      </c>
      <c r="AV193" s="12" t="s">
        <v>88</v>
      </c>
      <c r="AW193" s="12" t="s">
        <v>34</v>
      </c>
      <c r="AX193" s="12" t="s">
        <v>78</v>
      </c>
      <c r="AY193" s="149" t="s">
        <v>248</v>
      </c>
    </row>
    <row r="194" spans="2:65" s="12" customFormat="1" x14ac:dyDescent="0.2">
      <c r="B194" s="229"/>
      <c r="C194" s="230"/>
      <c r="D194" s="231" t="s">
        <v>255</v>
      </c>
      <c r="E194" s="232" t="s">
        <v>1</v>
      </c>
      <c r="F194" s="233" t="s">
        <v>2720</v>
      </c>
      <c r="G194" s="230"/>
      <c r="H194" s="234">
        <v>0.8</v>
      </c>
      <c r="I194" s="247"/>
      <c r="J194" s="230"/>
      <c r="L194" s="148"/>
      <c r="M194" s="150"/>
      <c r="T194" s="151"/>
      <c r="AT194" s="149" t="s">
        <v>255</v>
      </c>
      <c r="AU194" s="149" t="s">
        <v>88</v>
      </c>
      <c r="AV194" s="12" t="s">
        <v>88</v>
      </c>
      <c r="AW194" s="12" t="s">
        <v>34</v>
      </c>
      <c r="AX194" s="12" t="s">
        <v>78</v>
      </c>
      <c r="AY194" s="149" t="s">
        <v>248</v>
      </c>
    </row>
    <row r="195" spans="2:65" s="13" customFormat="1" x14ac:dyDescent="0.2">
      <c r="B195" s="235"/>
      <c r="C195" s="236"/>
      <c r="D195" s="231" t="s">
        <v>255</v>
      </c>
      <c r="E195" s="237" t="s">
        <v>1</v>
      </c>
      <c r="F195" s="238" t="s">
        <v>275</v>
      </c>
      <c r="G195" s="236"/>
      <c r="H195" s="239">
        <v>6.8</v>
      </c>
      <c r="I195" s="248"/>
      <c r="J195" s="236"/>
      <c r="L195" s="152"/>
      <c r="M195" s="154"/>
      <c r="T195" s="155"/>
      <c r="AT195" s="153" t="s">
        <v>255</v>
      </c>
      <c r="AU195" s="153" t="s">
        <v>88</v>
      </c>
      <c r="AV195" s="13" t="s">
        <v>253</v>
      </c>
      <c r="AW195" s="13" t="s">
        <v>34</v>
      </c>
      <c r="AX195" s="13" t="s">
        <v>86</v>
      </c>
      <c r="AY195" s="153" t="s">
        <v>248</v>
      </c>
    </row>
    <row r="196" spans="2:65" s="1" customFormat="1" ht="16.5" customHeight="1" x14ac:dyDescent="0.2">
      <c r="B196" s="184"/>
      <c r="C196" s="240" t="s">
        <v>340</v>
      </c>
      <c r="D196" s="240" t="s">
        <v>351</v>
      </c>
      <c r="E196" s="241" t="s">
        <v>366</v>
      </c>
      <c r="F196" s="242" t="s">
        <v>2721</v>
      </c>
      <c r="G196" s="243" t="s">
        <v>298</v>
      </c>
      <c r="H196" s="244">
        <v>6.0999999999999999E-2</v>
      </c>
      <c r="I196" s="181">
        <v>0</v>
      </c>
      <c r="J196" s="246">
        <f>ROUND(I196*H196,2)</f>
        <v>0</v>
      </c>
      <c r="K196" s="156"/>
      <c r="L196" s="157"/>
      <c r="M196" s="158" t="s">
        <v>1</v>
      </c>
      <c r="N196" s="159" t="s">
        <v>43</v>
      </c>
      <c r="O196" s="144">
        <v>0</v>
      </c>
      <c r="P196" s="144">
        <f>O196*H196</f>
        <v>0</v>
      </c>
      <c r="Q196" s="144">
        <v>0.55000000000000004</v>
      </c>
      <c r="R196" s="144">
        <f>Q196*H196</f>
        <v>3.3550000000000003E-2</v>
      </c>
      <c r="S196" s="144">
        <v>0</v>
      </c>
      <c r="T196" s="145">
        <f>S196*H196</f>
        <v>0</v>
      </c>
      <c r="AR196" s="146" t="s">
        <v>409</v>
      </c>
      <c r="AT196" s="146" t="s">
        <v>351</v>
      </c>
      <c r="AU196" s="146" t="s">
        <v>88</v>
      </c>
      <c r="AY196" s="17" t="s">
        <v>248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7" t="s">
        <v>86</v>
      </c>
      <c r="BK196" s="147">
        <f>ROUND(I196*H196,2)</f>
        <v>0</v>
      </c>
      <c r="BL196" s="17" t="s">
        <v>330</v>
      </c>
      <c r="BM196" s="146" t="s">
        <v>2722</v>
      </c>
    </row>
    <row r="197" spans="2:65" s="12" customFormat="1" x14ac:dyDescent="0.2">
      <c r="B197" s="229"/>
      <c r="C197" s="230"/>
      <c r="D197" s="231" t="s">
        <v>255</v>
      </c>
      <c r="E197" s="232" t="s">
        <v>1</v>
      </c>
      <c r="F197" s="233" t="s">
        <v>2723</v>
      </c>
      <c r="G197" s="230"/>
      <c r="H197" s="234">
        <v>3.2000000000000001E-2</v>
      </c>
      <c r="I197" s="247"/>
      <c r="J197" s="230"/>
      <c r="L197" s="148"/>
      <c r="M197" s="150"/>
      <c r="T197" s="151"/>
      <c r="AT197" s="149" t="s">
        <v>255</v>
      </c>
      <c r="AU197" s="149" t="s">
        <v>88</v>
      </c>
      <c r="AV197" s="12" t="s">
        <v>88</v>
      </c>
      <c r="AW197" s="12" t="s">
        <v>34</v>
      </c>
      <c r="AX197" s="12" t="s">
        <v>78</v>
      </c>
      <c r="AY197" s="149" t="s">
        <v>248</v>
      </c>
    </row>
    <row r="198" spans="2:65" s="12" customFormat="1" x14ac:dyDescent="0.2">
      <c r="B198" s="229"/>
      <c r="C198" s="230"/>
      <c r="D198" s="231" t="s">
        <v>255</v>
      </c>
      <c r="E198" s="232" t="s">
        <v>1</v>
      </c>
      <c r="F198" s="233" t="s">
        <v>2724</v>
      </c>
      <c r="G198" s="230"/>
      <c r="H198" s="234">
        <v>2.1999999999999999E-2</v>
      </c>
      <c r="I198" s="247"/>
      <c r="J198" s="230"/>
      <c r="L198" s="148"/>
      <c r="M198" s="150"/>
      <c r="T198" s="151"/>
      <c r="AT198" s="149" t="s">
        <v>255</v>
      </c>
      <c r="AU198" s="149" t="s">
        <v>88</v>
      </c>
      <c r="AV198" s="12" t="s">
        <v>88</v>
      </c>
      <c r="AW198" s="12" t="s">
        <v>34</v>
      </c>
      <c r="AX198" s="12" t="s">
        <v>78</v>
      </c>
      <c r="AY198" s="149" t="s">
        <v>248</v>
      </c>
    </row>
    <row r="199" spans="2:65" s="12" customFormat="1" x14ac:dyDescent="0.2">
      <c r="B199" s="229"/>
      <c r="C199" s="230"/>
      <c r="D199" s="231" t="s">
        <v>255</v>
      </c>
      <c r="E199" s="232" t="s">
        <v>1</v>
      </c>
      <c r="F199" s="233" t="s">
        <v>2725</v>
      </c>
      <c r="G199" s="230"/>
      <c r="H199" s="234">
        <v>7.0000000000000001E-3</v>
      </c>
      <c r="I199" s="247"/>
      <c r="J199" s="230"/>
      <c r="L199" s="148"/>
      <c r="M199" s="150"/>
      <c r="T199" s="151"/>
      <c r="AT199" s="149" t="s">
        <v>255</v>
      </c>
      <c r="AU199" s="149" t="s">
        <v>88</v>
      </c>
      <c r="AV199" s="12" t="s">
        <v>88</v>
      </c>
      <c r="AW199" s="12" t="s">
        <v>34</v>
      </c>
      <c r="AX199" s="12" t="s">
        <v>78</v>
      </c>
      <c r="AY199" s="149" t="s">
        <v>248</v>
      </c>
    </row>
    <row r="200" spans="2:65" s="13" customFormat="1" x14ac:dyDescent="0.2">
      <c r="B200" s="235"/>
      <c r="C200" s="236"/>
      <c r="D200" s="231" t="s">
        <v>255</v>
      </c>
      <c r="E200" s="237" t="s">
        <v>1</v>
      </c>
      <c r="F200" s="238" t="s">
        <v>275</v>
      </c>
      <c r="G200" s="236"/>
      <c r="H200" s="239">
        <v>6.0999999999999999E-2</v>
      </c>
      <c r="I200" s="248"/>
      <c r="J200" s="236"/>
      <c r="L200" s="152"/>
      <c r="M200" s="154"/>
      <c r="T200" s="155"/>
      <c r="AT200" s="153" t="s">
        <v>255</v>
      </c>
      <c r="AU200" s="153" t="s">
        <v>88</v>
      </c>
      <c r="AV200" s="13" t="s">
        <v>253</v>
      </c>
      <c r="AW200" s="13" t="s">
        <v>34</v>
      </c>
      <c r="AX200" s="13" t="s">
        <v>86</v>
      </c>
      <c r="AY200" s="153" t="s">
        <v>248</v>
      </c>
    </row>
    <row r="201" spans="2:65" s="1" customFormat="1" ht="16.5" customHeight="1" x14ac:dyDescent="0.2">
      <c r="B201" s="184"/>
      <c r="C201" s="240" t="s">
        <v>346</v>
      </c>
      <c r="D201" s="240" t="s">
        <v>351</v>
      </c>
      <c r="E201" s="241" t="s">
        <v>371</v>
      </c>
      <c r="F201" s="242" t="s">
        <v>2517</v>
      </c>
      <c r="G201" s="243" t="s">
        <v>298</v>
      </c>
      <c r="H201" s="244">
        <v>0.21099999999999999</v>
      </c>
      <c r="I201" s="181">
        <v>0</v>
      </c>
      <c r="J201" s="246">
        <f>ROUND(I201*H201,2)</f>
        <v>0</v>
      </c>
      <c r="K201" s="156"/>
      <c r="L201" s="157"/>
      <c r="M201" s="158" t="s">
        <v>1</v>
      </c>
      <c r="N201" s="159" t="s">
        <v>43</v>
      </c>
      <c r="O201" s="144">
        <v>0</v>
      </c>
      <c r="P201" s="144">
        <f>O201*H201</f>
        <v>0</v>
      </c>
      <c r="Q201" s="144">
        <v>0.55000000000000004</v>
      </c>
      <c r="R201" s="144">
        <f>Q201*H201</f>
        <v>0.11605</v>
      </c>
      <c r="S201" s="144">
        <v>0</v>
      </c>
      <c r="T201" s="145">
        <f>S201*H201</f>
        <v>0</v>
      </c>
      <c r="AR201" s="146" t="s">
        <v>409</v>
      </c>
      <c r="AT201" s="146" t="s">
        <v>351</v>
      </c>
      <c r="AU201" s="146" t="s">
        <v>88</v>
      </c>
      <c r="AY201" s="17" t="s">
        <v>248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86</v>
      </c>
      <c r="BK201" s="147">
        <f>ROUND(I201*H201,2)</f>
        <v>0</v>
      </c>
      <c r="BL201" s="17" t="s">
        <v>330</v>
      </c>
      <c r="BM201" s="146" t="s">
        <v>2726</v>
      </c>
    </row>
    <row r="202" spans="2:65" s="12" customFormat="1" x14ac:dyDescent="0.2">
      <c r="B202" s="229"/>
      <c r="C202" s="230"/>
      <c r="D202" s="231" t="s">
        <v>255</v>
      </c>
      <c r="E202" s="232" t="s">
        <v>1</v>
      </c>
      <c r="F202" s="233" t="s">
        <v>2727</v>
      </c>
      <c r="G202" s="230"/>
      <c r="H202" s="234">
        <v>0.111</v>
      </c>
      <c r="I202" s="247"/>
      <c r="J202" s="230"/>
      <c r="L202" s="148"/>
      <c r="M202" s="150"/>
      <c r="T202" s="151"/>
      <c r="AT202" s="149" t="s">
        <v>255</v>
      </c>
      <c r="AU202" s="149" t="s">
        <v>88</v>
      </c>
      <c r="AV202" s="12" t="s">
        <v>88</v>
      </c>
      <c r="AW202" s="12" t="s">
        <v>34</v>
      </c>
      <c r="AX202" s="12" t="s">
        <v>78</v>
      </c>
      <c r="AY202" s="149" t="s">
        <v>248</v>
      </c>
    </row>
    <row r="203" spans="2:65" s="12" customFormat="1" x14ac:dyDescent="0.2">
      <c r="B203" s="229"/>
      <c r="C203" s="230"/>
      <c r="D203" s="231" t="s">
        <v>255</v>
      </c>
      <c r="E203" s="232" t="s">
        <v>1</v>
      </c>
      <c r="F203" s="233" t="s">
        <v>2728</v>
      </c>
      <c r="G203" s="230"/>
      <c r="H203" s="234">
        <v>7.3999999999999996E-2</v>
      </c>
      <c r="I203" s="247"/>
      <c r="J203" s="230"/>
      <c r="L203" s="148"/>
      <c r="M203" s="150"/>
      <c r="T203" s="151"/>
      <c r="AT203" s="149" t="s">
        <v>255</v>
      </c>
      <c r="AU203" s="149" t="s">
        <v>88</v>
      </c>
      <c r="AV203" s="12" t="s">
        <v>88</v>
      </c>
      <c r="AW203" s="12" t="s">
        <v>34</v>
      </c>
      <c r="AX203" s="12" t="s">
        <v>78</v>
      </c>
      <c r="AY203" s="149" t="s">
        <v>248</v>
      </c>
    </row>
    <row r="204" spans="2:65" s="12" customFormat="1" x14ac:dyDescent="0.2">
      <c r="B204" s="229"/>
      <c r="C204" s="230"/>
      <c r="D204" s="231" t="s">
        <v>255</v>
      </c>
      <c r="E204" s="232" t="s">
        <v>1</v>
      </c>
      <c r="F204" s="233" t="s">
        <v>2729</v>
      </c>
      <c r="G204" s="230"/>
      <c r="H204" s="234">
        <v>2.5999999999999999E-2</v>
      </c>
      <c r="I204" s="247"/>
      <c r="J204" s="230"/>
      <c r="L204" s="148"/>
      <c r="M204" s="150"/>
      <c r="T204" s="151"/>
      <c r="AT204" s="149" t="s">
        <v>255</v>
      </c>
      <c r="AU204" s="149" t="s">
        <v>88</v>
      </c>
      <c r="AV204" s="12" t="s">
        <v>88</v>
      </c>
      <c r="AW204" s="12" t="s">
        <v>34</v>
      </c>
      <c r="AX204" s="12" t="s">
        <v>78</v>
      </c>
      <c r="AY204" s="149" t="s">
        <v>248</v>
      </c>
    </row>
    <row r="205" spans="2:65" s="13" customFormat="1" x14ac:dyDescent="0.2">
      <c r="B205" s="235"/>
      <c r="C205" s="236"/>
      <c r="D205" s="231" t="s">
        <v>255</v>
      </c>
      <c r="E205" s="237" t="s">
        <v>1</v>
      </c>
      <c r="F205" s="238" t="s">
        <v>275</v>
      </c>
      <c r="G205" s="236"/>
      <c r="H205" s="239">
        <v>0.21099999999999999</v>
      </c>
      <c r="I205" s="248"/>
      <c r="J205" s="236"/>
      <c r="L205" s="152"/>
      <c r="M205" s="154"/>
      <c r="T205" s="155"/>
      <c r="AT205" s="153" t="s">
        <v>255</v>
      </c>
      <c r="AU205" s="153" t="s">
        <v>88</v>
      </c>
      <c r="AV205" s="13" t="s">
        <v>253</v>
      </c>
      <c r="AW205" s="13" t="s">
        <v>34</v>
      </c>
      <c r="AX205" s="13" t="s">
        <v>86</v>
      </c>
      <c r="AY205" s="153" t="s">
        <v>248</v>
      </c>
    </row>
    <row r="206" spans="2:65" s="1" customFormat="1" ht="24.15" customHeight="1" x14ac:dyDescent="0.2">
      <c r="B206" s="184"/>
      <c r="C206" s="222" t="s">
        <v>350</v>
      </c>
      <c r="D206" s="222" t="s">
        <v>250</v>
      </c>
      <c r="E206" s="223" t="s">
        <v>1506</v>
      </c>
      <c r="F206" s="224" t="s">
        <v>1507</v>
      </c>
      <c r="G206" s="225" t="s">
        <v>1136</v>
      </c>
      <c r="H206" s="180">
        <v>0</v>
      </c>
      <c r="I206" s="180">
        <v>0</v>
      </c>
      <c r="J206" s="228">
        <f>ROUND(I206*H206,2)</f>
        <v>0</v>
      </c>
      <c r="K206" s="141"/>
      <c r="L206" s="29"/>
      <c r="M206" s="142" t="s">
        <v>1</v>
      </c>
      <c r="N206" s="143" t="s">
        <v>43</v>
      </c>
      <c r="O206" s="144">
        <v>0</v>
      </c>
      <c r="P206" s="144">
        <f>O206*H206</f>
        <v>0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AR206" s="146" t="s">
        <v>330</v>
      </c>
      <c r="AT206" s="146" t="s">
        <v>250</v>
      </c>
      <c r="AU206" s="146" t="s">
        <v>88</v>
      </c>
      <c r="AY206" s="17" t="s">
        <v>248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7" t="s">
        <v>86</v>
      </c>
      <c r="BK206" s="147">
        <f>ROUND(I206*H206,2)</f>
        <v>0</v>
      </c>
      <c r="BL206" s="17" t="s">
        <v>330</v>
      </c>
      <c r="BM206" s="146" t="s">
        <v>2730</v>
      </c>
    </row>
    <row r="207" spans="2:65" s="11" customFormat="1" ht="23" customHeight="1" x14ac:dyDescent="0.25">
      <c r="B207" s="215"/>
      <c r="C207" s="216"/>
      <c r="D207" s="217" t="s">
        <v>77</v>
      </c>
      <c r="E207" s="220" t="s">
        <v>1891</v>
      </c>
      <c r="F207" s="220" t="s">
        <v>1892</v>
      </c>
      <c r="G207" s="216"/>
      <c r="H207" s="216"/>
      <c r="I207" s="249"/>
      <c r="J207" s="221">
        <f>BK207</f>
        <v>0</v>
      </c>
      <c r="L207" s="123"/>
      <c r="M207" s="127"/>
      <c r="P207" s="128">
        <f>SUM(P208:P215)</f>
        <v>13.146624000000001</v>
      </c>
      <c r="R207" s="128">
        <f>SUM(R208:R215)</f>
        <v>9.4339200000000002E-3</v>
      </c>
      <c r="T207" s="129">
        <f>SUM(T208:T215)</f>
        <v>0</v>
      </c>
      <c r="AR207" s="124" t="s">
        <v>88</v>
      </c>
      <c r="AT207" s="130" t="s">
        <v>77</v>
      </c>
      <c r="AU207" s="130" t="s">
        <v>86</v>
      </c>
      <c r="AY207" s="124" t="s">
        <v>248</v>
      </c>
      <c r="BK207" s="131">
        <f>SUM(BK208:BK215)</f>
        <v>0</v>
      </c>
    </row>
    <row r="208" spans="2:65" s="1" customFormat="1" ht="24.15" customHeight="1" x14ac:dyDescent="0.2">
      <c r="B208" s="184"/>
      <c r="C208" s="222" t="s">
        <v>7</v>
      </c>
      <c r="D208" s="222" t="s">
        <v>250</v>
      </c>
      <c r="E208" s="223" t="s">
        <v>2731</v>
      </c>
      <c r="F208" s="224" t="s">
        <v>2732</v>
      </c>
      <c r="G208" s="225" t="s">
        <v>193</v>
      </c>
      <c r="H208" s="226">
        <v>30.431999999999999</v>
      </c>
      <c r="I208" s="180">
        <v>0</v>
      </c>
      <c r="J208" s="228">
        <f>ROUND(I208*H208,2)</f>
        <v>0</v>
      </c>
      <c r="K208" s="141"/>
      <c r="L208" s="29"/>
      <c r="M208" s="142" t="s">
        <v>1</v>
      </c>
      <c r="N208" s="143" t="s">
        <v>43</v>
      </c>
      <c r="O208" s="144">
        <v>0.11600000000000001</v>
      </c>
      <c r="P208" s="144">
        <f>O208*H208</f>
        <v>3.5301119999999999</v>
      </c>
      <c r="Q208" s="144">
        <v>2.0000000000000002E-5</v>
      </c>
      <c r="R208" s="144">
        <f>Q208*H208</f>
        <v>6.0864000000000003E-4</v>
      </c>
      <c r="S208" s="144">
        <v>0</v>
      </c>
      <c r="T208" s="145">
        <f>S208*H208</f>
        <v>0</v>
      </c>
      <c r="AR208" s="146" t="s">
        <v>330</v>
      </c>
      <c r="AT208" s="146" t="s">
        <v>250</v>
      </c>
      <c r="AU208" s="146" t="s">
        <v>88</v>
      </c>
      <c r="AY208" s="17" t="s">
        <v>248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7" t="s">
        <v>86</v>
      </c>
      <c r="BK208" s="147">
        <f>ROUND(I208*H208,2)</f>
        <v>0</v>
      </c>
      <c r="BL208" s="17" t="s">
        <v>330</v>
      </c>
      <c r="BM208" s="146" t="s">
        <v>2733</v>
      </c>
    </row>
    <row r="209" spans="2:65" s="12" customFormat="1" x14ac:dyDescent="0.2">
      <c r="B209" s="229"/>
      <c r="C209" s="230"/>
      <c r="D209" s="231" t="s">
        <v>255</v>
      </c>
      <c r="E209" s="232" t="s">
        <v>1</v>
      </c>
      <c r="F209" s="233" t="s">
        <v>2734</v>
      </c>
      <c r="G209" s="230"/>
      <c r="H209" s="234">
        <v>15.936</v>
      </c>
      <c r="I209" s="247"/>
      <c r="J209" s="230"/>
      <c r="L209" s="148"/>
      <c r="M209" s="150"/>
      <c r="T209" s="151"/>
      <c r="AT209" s="149" t="s">
        <v>255</v>
      </c>
      <c r="AU209" s="149" t="s">
        <v>88</v>
      </c>
      <c r="AV209" s="12" t="s">
        <v>88</v>
      </c>
      <c r="AW209" s="12" t="s">
        <v>34</v>
      </c>
      <c r="AX209" s="12" t="s">
        <v>78</v>
      </c>
      <c r="AY209" s="149" t="s">
        <v>248</v>
      </c>
    </row>
    <row r="210" spans="2:65" s="12" customFormat="1" x14ac:dyDescent="0.2">
      <c r="B210" s="229"/>
      <c r="C210" s="230"/>
      <c r="D210" s="231" t="s">
        <v>255</v>
      </c>
      <c r="E210" s="232" t="s">
        <v>1</v>
      </c>
      <c r="F210" s="233" t="s">
        <v>2735</v>
      </c>
      <c r="G210" s="230"/>
      <c r="H210" s="234">
        <v>10.624000000000001</v>
      </c>
      <c r="I210" s="247"/>
      <c r="J210" s="230"/>
      <c r="L210" s="148"/>
      <c r="M210" s="150"/>
      <c r="T210" s="151"/>
      <c r="AT210" s="149" t="s">
        <v>255</v>
      </c>
      <c r="AU210" s="149" t="s">
        <v>88</v>
      </c>
      <c r="AV210" s="12" t="s">
        <v>88</v>
      </c>
      <c r="AW210" s="12" t="s">
        <v>34</v>
      </c>
      <c r="AX210" s="12" t="s">
        <v>78</v>
      </c>
      <c r="AY210" s="149" t="s">
        <v>248</v>
      </c>
    </row>
    <row r="211" spans="2:65" s="12" customFormat="1" x14ac:dyDescent="0.2">
      <c r="B211" s="229"/>
      <c r="C211" s="230"/>
      <c r="D211" s="231" t="s">
        <v>255</v>
      </c>
      <c r="E211" s="232" t="s">
        <v>1</v>
      </c>
      <c r="F211" s="233" t="s">
        <v>2736</v>
      </c>
      <c r="G211" s="230"/>
      <c r="H211" s="234">
        <v>3.8719999999999999</v>
      </c>
      <c r="I211" s="247"/>
      <c r="J211" s="230"/>
      <c r="L211" s="148"/>
      <c r="M211" s="150"/>
      <c r="T211" s="151"/>
      <c r="AT211" s="149" t="s">
        <v>255</v>
      </c>
      <c r="AU211" s="149" t="s">
        <v>88</v>
      </c>
      <c r="AV211" s="12" t="s">
        <v>88</v>
      </c>
      <c r="AW211" s="12" t="s">
        <v>34</v>
      </c>
      <c r="AX211" s="12" t="s">
        <v>78</v>
      </c>
      <c r="AY211" s="149" t="s">
        <v>248</v>
      </c>
    </row>
    <row r="212" spans="2:65" s="13" customFormat="1" x14ac:dyDescent="0.2">
      <c r="B212" s="235"/>
      <c r="C212" s="236"/>
      <c r="D212" s="231" t="s">
        <v>255</v>
      </c>
      <c r="E212" s="237" t="s">
        <v>1</v>
      </c>
      <c r="F212" s="238" t="s">
        <v>275</v>
      </c>
      <c r="G212" s="236"/>
      <c r="H212" s="239">
        <v>30.431999999999999</v>
      </c>
      <c r="I212" s="248"/>
      <c r="J212" s="236"/>
      <c r="L212" s="152"/>
      <c r="M212" s="154"/>
      <c r="T212" s="155"/>
      <c r="AT212" s="153" t="s">
        <v>255</v>
      </c>
      <c r="AU212" s="153" t="s">
        <v>88</v>
      </c>
      <c r="AV212" s="13" t="s">
        <v>253</v>
      </c>
      <c r="AW212" s="13" t="s">
        <v>34</v>
      </c>
      <c r="AX212" s="13" t="s">
        <v>86</v>
      </c>
      <c r="AY212" s="153" t="s">
        <v>248</v>
      </c>
    </row>
    <row r="213" spans="2:65" s="1" customFormat="1" ht="24.15" customHeight="1" x14ac:dyDescent="0.2">
      <c r="B213" s="184"/>
      <c r="C213" s="222" t="s">
        <v>360</v>
      </c>
      <c r="D213" s="222" t="s">
        <v>250</v>
      </c>
      <c r="E213" s="223" t="s">
        <v>2737</v>
      </c>
      <c r="F213" s="224" t="s">
        <v>2738</v>
      </c>
      <c r="G213" s="225" t="s">
        <v>193</v>
      </c>
      <c r="H213" s="226">
        <v>30.431999999999999</v>
      </c>
      <c r="I213" s="180">
        <v>0</v>
      </c>
      <c r="J213" s="228">
        <f>ROUND(I213*H213,2)</f>
        <v>0</v>
      </c>
      <c r="K213" s="141"/>
      <c r="L213" s="29"/>
      <c r="M213" s="142" t="s">
        <v>1</v>
      </c>
      <c r="N213" s="143" t="s">
        <v>43</v>
      </c>
      <c r="O213" s="144">
        <v>1.2E-2</v>
      </c>
      <c r="P213" s="144">
        <f>O213*H213</f>
        <v>0.36518400000000001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AR213" s="146" t="s">
        <v>330</v>
      </c>
      <c r="AT213" s="146" t="s">
        <v>250</v>
      </c>
      <c r="AU213" s="146" t="s">
        <v>88</v>
      </c>
      <c r="AY213" s="17" t="s">
        <v>248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86</v>
      </c>
      <c r="BK213" s="147">
        <f>ROUND(I213*H213,2)</f>
        <v>0</v>
      </c>
      <c r="BL213" s="17" t="s">
        <v>330</v>
      </c>
      <c r="BM213" s="146" t="s">
        <v>2739</v>
      </c>
    </row>
    <row r="214" spans="2:65" s="1" customFormat="1" ht="24.15" customHeight="1" x14ac:dyDescent="0.2">
      <c r="B214" s="184"/>
      <c r="C214" s="222" t="s">
        <v>365</v>
      </c>
      <c r="D214" s="222" t="s">
        <v>250</v>
      </c>
      <c r="E214" s="223" t="s">
        <v>2740</v>
      </c>
      <c r="F214" s="224" t="s">
        <v>2741</v>
      </c>
      <c r="G214" s="225" t="s">
        <v>193</v>
      </c>
      <c r="H214" s="226">
        <v>30.431999999999999</v>
      </c>
      <c r="I214" s="180">
        <v>0</v>
      </c>
      <c r="J214" s="228">
        <f>ROUND(I214*H214,2)</f>
        <v>0</v>
      </c>
      <c r="K214" s="141"/>
      <c r="L214" s="29"/>
      <c r="M214" s="142" t="s">
        <v>1</v>
      </c>
      <c r="N214" s="143" t="s">
        <v>43</v>
      </c>
      <c r="O214" s="144">
        <v>0.13800000000000001</v>
      </c>
      <c r="P214" s="144">
        <f>O214*H214</f>
        <v>4.1996159999999998</v>
      </c>
      <c r="Q214" s="144">
        <v>1.7000000000000001E-4</v>
      </c>
      <c r="R214" s="144">
        <f>Q214*H214</f>
        <v>5.1734400000000005E-3</v>
      </c>
      <c r="S214" s="144">
        <v>0</v>
      </c>
      <c r="T214" s="145">
        <f>S214*H214</f>
        <v>0</v>
      </c>
      <c r="AR214" s="146" t="s">
        <v>330</v>
      </c>
      <c r="AT214" s="146" t="s">
        <v>250</v>
      </c>
      <c r="AU214" s="146" t="s">
        <v>88</v>
      </c>
      <c r="AY214" s="17" t="s">
        <v>248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86</v>
      </c>
      <c r="BK214" s="147">
        <f>ROUND(I214*H214,2)</f>
        <v>0</v>
      </c>
      <c r="BL214" s="17" t="s">
        <v>330</v>
      </c>
      <c r="BM214" s="146" t="s">
        <v>2742</v>
      </c>
    </row>
    <row r="215" spans="2:65" s="1" customFormat="1" ht="24.15" customHeight="1" x14ac:dyDescent="0.2">
      <c r="B215" s="184"/>
      <c r="C215" s="222" t="s">
        <v>370</v>
      </c>
      <c r="D215" s="222" t="s">
        <v>250</v>
      </c>
      <c r="E215" s="223" t="s">
        <v>2743</v>
      </c>
      <c r="F215" s="224" t="s">
        <v>2744</v>
      </c>
      <c r="G215" s="225" t="s">
        <v>193</v>
      </c>
      <c r="H215" s="226">
        <v>30.431999999999999</v>
      </c>
      <c r="I215" s="180">
        <v>0</v>
      </c>
      <c r="J215" s="228">
        <f>ROUND(I215*H215,2)</f>
        <v>0</v>
      </c>
      <c r="K215" s="141"/>
      <c r="L215" s="29"/>
      <c r="M215" s="163" t="s">
        <v>1</v>
      </c>
      <c r="N215" s="164" t="s">
        <v>43</v>
      </c>
      <c r="O215" s="165">
        <v>0.16600000000000001</v>
      </c>
      <c r="P215" s="165">
        <f>O215*H215</f>
        <v>5.0517120000000002</v>
      </c>
      <c r="Q215" s="165">
        <v>1.2E-4</v>
      </c>
      <c r="R215" s="165">
        <f>Q215*H215</f>
        <v>3.6518399999999999E-3</v>
      </c>
      <c r="S215" s="165">
        <v>0</v>
      </c>
      <c r="T215" s="166">
        <f>S215*H215</f>
        <v>0</v>
      </c>
      <c r="AR215" s="146" t="s">
        <v>330</v>
      </c>
      <c r="AT215" s="146" t="s">
        <v>250</v>
      </c>
      <c r="AU215" s="146" t="s">
        <v>88</v>
      </c>
      <c r="AY215" s="17" t="s">
        <v>248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86</v>
      </c>
      <c r="BK215" s="147">
        <f>ROUND(I215*H215,2)</f>
        <v>0</v>
      </c>
      <c r="BL215" s="17" t="s">
        <v>330</v>
      </c>
      <c r="BM215" s="146" t="s">
        <v>2745</v>
      </c>
    </row>
    <row r="216" spans="2:65" s="1" customFormat="1" ht="6.9" customHeight="1" x14ac:dyDescent="0.2">
      <c r="B216" s="206"/>
      <c r="C216" s="207"/>
      <c r="D216" s="207"/>
      <c r="E216" s="207"/>
      <c r="F216" s="207"/>
      <c r="G216" s="207"/>
      <c r="H216" s="207"/>
      <c r="I216" s="207"/>
      <c r="J216" s="207"/>
      <c r="K216" s="42"/>
      <c r="L216" s="29"/>
    </row>
  </sheetData>
  <autoFilter ref="C125:K215" xr:uid="{00000000-0009-0000-0000-000017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26"/>
  <sheetViews>
    <sheetView showGridLines="0" topLeftCell="A111" workbookViewId="0">
      <selection activeCell="H128" sqref="H128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166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2294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1981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ROUND(J122,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ROUND((SUM(BE122:BE125)),  2)</f>
        <v>0</v>
      </c>
      <c r="I35" s="94">
        <v>0.21</v>
      </c>
      <c r="J35" s="83">
        <f>ROUND(((SUM(BE122:BE125))*I35),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ROUND((SUM(BF122:BF125)),  2)</f>
        <v>0</v>
      </c>
      <c r="I36" s="94">
        <v>0.15</v>
      </c>
      <c r="J36" s="83">
        <f>ROUND(((SUM(BF122:BF125))*I36),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ROUND((SUM(BG122:BG125)),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ROUND((SUM(BH122:BH125)),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ROUND((SUM(BI122:BI125)),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2294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ORN - Ostatní rozpočtové náklady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J122</f>
        <v>0</v>
      </c>
      <c r="L98" s="29"/>
      <c r="AU98" s="17" t="s">
        <v>226</v>
      </c>
    </row>
    <row r="99" spans="2:47" s="8" customFormat="1" ht="24.9" customHeight="1" x14ac:dyDescent="0.2">
      <c r="B99" s="106"/>
      <c r="D99" s="107" t="s">
        <v>1982</v>
      </c>
      <c r="E99" s="108"/>
      <c r="F99" s="108"/>
      <c r="G99" s="108"/>
      <c r="H99" s="108"/>
      <c r="I99" s="108"/>
      <c r="J99" s="109">
        <f>J123</f>
        <v>0</v>
      </c>
      <c r="L99" s="106"/>
    </row>
    <row r="100" spans="2:47" s="9" customFormat="1" ht="20" customHeight="1" x14ac:dyDescent="0.2">
      <c r="B100" s="110"/>
      <c r="D100" s="111" t="s">
        <v>1983</v>
      </c>
      <c r="E100" s="112"/>
      <c r="F100" s="112"/>
      <c r="G100" s="112"/>
      <c r="H100" s="112"/>
      <c r="I100" s="112"/>
      <c r="J100" s="113">
        <f>J124</f>
        <v>0</v>
      </c>
      <c r="L100" s="110"/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s="1" customFormat="1" ht="16.5" customHeight="1" x14ac:dyDescent="0.2">
      <c r="B112" s="29"/>
      <c r="E112" s="347" t="s">
        <v>2294</v>
      </c>
      <c r="F112" s="349"/>
      <c r="G112" s="349"/>
      <c r="H112" s="349"/>
      <c r="L112" s="29"/>
    </row>
    <row r="113" spans="2:65" s="1" customFormat="1" ht="12" customHeight="1" x14ac:dyDescent="0.2">
      <c r="B113" s="29"/>
      <c r="C113" s="26" t="s">
        <v>491</v>
      </c>
      <c r="L113" s="29"/>
    </row>
    <row r="114" spans="2:65" s="1" customFormat="1" ht="16.5" customHeight="1" x14ac:dyDescent="0.2">
      <c r="B114" s="29"/>
      <c r="E114" s="329" t="str">
        <f>E11</f>
        <v>ORN - Ostatní rozpočtové náklady</v>
      </c>
      <c r="F114" s="349"/>
      <c r="G114" s="349"/>
      <c r="H114" s="349"/>
      <c r="L114" s="29"/>
    </row>
    <row r="115" spans="2:65" s="1" customFormat="1" ht="6.9" customHeight="1" x14ac:dyDescent="0.2">
      <c r="B115" s="29"/>
      <c r="L115" s="29"/>
    </row>
    <row r="116" spans="2:65" s="1" customFormat="1" ht="12" customHeight="1" x14ac:dyDescent="0.2">
      <c r="B116" s="29"/>
      <c r="C116" s="26" t="s">
        <v>18</v>
      </c>
      <c r="F116" s="24" t="str">
        <f>F14</f>
        <v>Náchod</v>
      </c>
      <c r="I116" s="26" t="s">
        <v>20</v>
      </c>
      <c r="J116" s="49" t="str">
        <f>IF(J14="","",J14)</f>
        <v>10. 8. 2023</v>
      </c>
      <c r="L116" s="29"/>
    </row>
    <row r="117" spans="2:65" s="1" customFormat="1" ht="6.9" customHeight="1" x14ac:dyDescent="0.2">
      <c r="B117" s="29"/>
      <c r="L117" s="29"/>
    </row>
    <row r="118" spans="2:65" s="1" customFormat="1" ht="15.15" customHeight="1" x14ac:dyDescent="0.2">
      <c r="B118" s="29"/>
      <c r="C118" s="26" t="s">
        <v>22</v>
      </c>
      <c r="F118" s="24" t="str">
        <f>E17</f>
        <v>Královéhradecký kraj</v>
      </c>
      <c r="I118" s="26" t="s">
        <v>30</v>
      </c>
      <c r="J118" s="27" t="str">
        <f>E23</f>
        <v>PROXION s.r.o.</v>
      </c>
      <c r="L118" s="29"/>
    </row>
    <row r="119" spans="2:65" s="1" customFormat="1" ht="15.15" customHeight="1" x14ac:dyDescent="0.2">
      <c r="B119" s="29"/>
      <c r="C119" s="26" t="s">
        <v>28</v>
      </c>
      <c r="F119" s="24" t="str">
        <f>IF(E20="","",E20)</f>
        <v xml:space="preserve"> </v>
      </c>
      <c r="I119" s="26" t="s">
        <v>35</v>
      </c>
      <c r="J119" s="27" t="str">
        <f>E26</f>
        <v>Michael Hlušek</v>
      </c>
      <c r="L119" s="29"/>
    </row>
    <row r="120" spans="2:65" s="1" customFormat="1" ht="10.4" customHeight="1" x14ac:dyDescent="0.2">
      <c r="B120" s="29"/>
      <c r="L120" s="29"/>
    </row>
    <row r="121" spans="2:65" s="10" customFormat="1" ht="29.25" customHeight="1" x14ac:dyDescent="0.2">
      <c r="B121" s="114"/>
      <c r="C121" s="115" t="s">
        <v>234</v>
      </c>
      <c r="D121" s="116" t="s">
        <v>63</v>
      </c>
      <c r="E121" s="116" t="s">
        <v>59</v>
      </c>
      <c r="F121" s="116" t="s">
        <v>60</v>
      </c>
      <c r="G121" s="116" t="s">
        <v>235</v>
      </c>
      <c r="H121" s="116" t="s">
        <v>236</v>
      </c>
      <c r="I121" s="116" t="s">
        <v>237</v>
      </c>
      <c r="J121" s="117" t="s">
        <v>224</v>
      </c>
      <c r="K121" s="118" t="s">
        <v>238</v>
      </c>
      <c r="L121" s="114"/>
      <c r="M121" s="56" t="s">
        <v>1</v>
      </c>
      <c r="N121" s="57" t="s">
        <v>42</v>
      </c>
      <c r="O121" s="57" t="s">
        <v>239</v>
      </c>
      <c r="P121" s="57" t="s">
        <v>240</v>
      </c>
      <c r="Q121" s="57" t="s">
        <v>241</v>
      </c>
      <c r="R121" s="57" t="s">
        <v>242</v>
      </c>
      <c r="S121" s="57" t="s">
        <v>243</v>
      </c>
      <c r="T121" s="58" t="s">
        <v>244</v>
      </c>
    </row>
    <row r="122" spans="2:65" s="1" customFormat="1" ht="23" customHeight="1" x14ac:dyDescent="0.35">
      <c r="B122" s="29"/>
      <c r="C122" s="61" t="s">
        <v>245</v>
      </c>
      <c r="J122" s="119">
        <f>BK122</f>
        <v>0</v>
      </c>
      <c r="L122" s="29"/>
      <c r="M122" s="59"/>
      <c r="N122" s="50"/>
      <c r="O122" s="50"/>
      <c r="P122" s="120">
        <f>P123</f>
        <v>0</v>
      </c>
      <c r="Q122" s="50"/>
      <c r="R122" s="120">
        <f>R123</f>
        <v>0</v>
      </c>
      <c r="S122" s="50"/>
      <c r="T122" s="121">
        <f>T123</f>
        <v>0</v>
      </c>
      <c r="AT122" s="17" t="s">
        <v>77</v>
      </c>
      <c r="AU122" s="17" t="s">
        <v>226</v>
      </c>
      <c r="BK122" s="122">
        <f>BK123</f>
        <v>0</v>
      </c>
    </row>
    <row r="123" spans="2:65" s="11" customFormat="1" ht="26" customHeight="1" x14ac:dyDescent="0.35">
      <c r="B123" s="123"/>
      <c r="D123" s="124" t="s">
        <v>77</v>
      </c>
      <c r="E123" s="125" t="s">
        <v>188</v>
      </c>
      <c r="F123" s="125" t="s">
        <v>189</v>
      </c>
      <c r="J123" s="126">
        <f>BK123</f>
        <v>0</v>
      </c>
      <c r="L123" s="123"/>
      <c r="M123" s="127"/>
      <c r="P123" s="128">
        <f>P124</f>
        <v>0</v>
      </c>
      <c r="R123" s="128">
        <f>R124</f>
        <v>0</v>
      </c>
      <c r="T123" s="129">
        <f>T124</f>
        <v>0</v>
      </c>
      <c r="AR123" s="124" t="s">
        <v>270</v>
      </c>
      <c r="AT123" s="130" t="s">
        <v>77</v>
      </c>
      <c r="AU123" s="130" t="s">
        <v>78</v>
      </c>
      <c r="AY123" s="124" t="s">
        <v>248</v>
      </c>
      <c r="BK123" s="131">
        <f>BK124</f>
        <v>0</v>
      </c>
    </row>
    <row r="124" spans="2:65" s="11" customFormat="1" ht="23" customHeight="1" x14ac:dyDescent="0.25">
      <c r="B124" s="123"/>
      <c r="D124" s="124" t="s">
        <v>77</v>
      </c>
      <c r="E124" s="132" t="s">
        <v>1984</v>
      </c>
      <c r="F124" s="132" t="s">
        <v>1985</v>
      </c>
      <c r="J124" s="133">
        <f>BK124</f>
        <v>0</v>
      </c>
      <c r="L124" s="123"/>
      <c r="M124" s="127"/>
      <c r="P124" s="128">
        <f>P125</f>
        <v>0</v>
      </c>
      <c r="R124" s="128">
        <f>R125</f>
        <v>0</v>
      </c>
      <c r="T124" s="129">
        <f>T125</f>
        <v>0</v>
      </c>
      <c r="AR124" s="124" t="s">
        <v>270</v>
      </c>
      <c r="AT124" s="130" t="s">
        <v>77</v>
      </c>
      <c r="AU124" s="130" t="s">
        <v>86</v>
      </c>
      <c r="AY124" s="124" t="s">
        <v>248</v>
      </c>
      <c r="BK124" s="131">
        <f>BK125</f>
        <v>0</v>
      </c>
    </row>
    <row r="125" spans="2:65" s="1" customFormat="1" ht="24.1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2746</v>
      </c>
      <c r="G125" s="138" t="s">
        <v>368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1987</v>
      </c>
      <c r="AT125" s="146" t="s">
        <v>250</v>
      </c>
      <c r="AU125" s="146" t="s">
        <v>88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1987</v>
      </c>
      <c r="BM125" s="146" t="s">
        <v>2747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1:K125" xr:uid="{00000000-0009-0000-0000-00001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18"/>
  <sheetViews>
    <sheetView showGridLines="0" topLeftCell="A100" workbookViewId="0">
      <selection activeCell="G105" sqref="G10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169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2748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IO-01 - Přeložky vodovodů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IO-01 - Přeložky vodovodů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16.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2749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2750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9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18"/>
  <sheetViews>
    <sheetView showGridLines="0" topLeftCell="A111" workbookViewId="0">
      <selection activeCell="I127" sqref="I127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172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2751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IO-02 - Přeložky kanalizací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IO-02 - Přeložky kanalizací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16.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2752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2753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A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18"/>
  <sheetViews>
    <sheetView showGridLines="0" topLeftCell="A105" workbookViewId="0">
      <selection activeCell="I130" sqref="I130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175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2754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IO-03 - Dešťová kanalizace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IO-03 - Dešťová kanalizace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16.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2755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2756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B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118"/>
  <sheetViews>
    <sheetView showGridLines="0" topLeftCell="A105" workbookViewId="0">
      <selection activeCell="I124" sqref="I12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178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2757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IO-04 - Přeložka areálového stl plynovodu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IO-04 - Přeložka areálového stl plynovodu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16.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2758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2759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C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8"/>
  <sheetViews>
    <sheetView showGridLines="0" topLeftCell="A93" workbookViewId="0">
      <selection activeCell="D101" sqref="D10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95</v>
      </c>
      <c r="AZ2" s="90" t="s">
        <v>475</v>
      </c>
      <c r="BA2" s="90" t="s">
        <v>476</v>
      </c>
      <c r="BB2" s="90" t="s">
        <v>193</v>
      </c>
      <c r="BC2" s="90" t="s">
        <v>477</v>
      </c>
      <c r="BD2" s="90" t="s">
        <v>113</v>
      </c>
    </row>
    <row r="3" spans="2:5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90" t="s">
        <v>478</v>
      </c>
      <c r="BA3" s="90" t="s">
        <v>479</v>
      </c>
      <c r="BB3" s="90" t="s">
        <v>193</v>
      </c>
      <c r="BC3" s="90" t="s">
        <v>480</v>
      </c>
      <c r="BD3" s="90" t="s">
        <v>113</v>
      </c>
    </row>
    <row r="4" spans="2:5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  <c r="AZ4" s="90" t="s">
        <v>481</v>
      </c>
      <c r="BA4" s="90" t="s">
        <v>482</v>
      </c>
      <c r="BB4" s="90" t="s">
        <v>193</v>
      </c>
      <c r="BC4" s="90" t="s">
        <v>483</v>
      </c>
      <c r="BD4" s="90" t="s">
        <v>113</v>
      </c>
    </row>
    <row r="5" spans="2:56" ht="6.9" hidden="1" customHeight="1" x14ac:dyDescent="0.2">
      <c r="B5" s="20"/>
      <c r="L5" s="20"/>
      <c r="AZ5" s="90" t="s">
        <v>484</v>
      </c>
      <c r="BA5" s="90" t="s">
        <v>485</v>
      </c>
      <c r="BB5" s="90" t="s">
        <v>193</v>
      </c>
      <c r="BC5" s="90" t="s">
        <v>486</v>
      </c>
      <c r="BD5" s="90" t="s">
        <v>113</v>
      </c>
    </row>
    <row r="6" spans="2:56" ht="12" hidden="1" customHeight="1" x14ac:dyDescent="0.2">
      <c r="B6" s="20"/>
      <c r="D6" s="26" t="s">
        <v>14</v>
      </c>
      <c r="L6" s="20"/>
      <c r="AZ6" s="90" t="s">
        <v>487</v>
      </c>
      <c r="BA6" s="90" t="s">
        <v>488</v>
      </c>
      <c r="BB6" s="90" t="s">
        <v>193</v>
      </c>
      <c r="BC6" s="90" t="s">
        <v>489</v>
      </c>
      <c r="BD6" s="90" t="s">
        <v>113</v>
      </c>
    </row>
    <row r="7" spans="2:5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56" ht="12" hidden="1" customHeight="1" x14ac:dyDescent="0.2">
      <c r="B8" s="20"/>
      <c r="D8" s="26" t="s">
        <v>211</v>
      </c>
      <c r="L8" s="20"/>
    </row>
    <row r="9" spans="2:5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56" s="1" customFormat="1" ht="12" hidden="1" customHeight="1" x14ac:dyDescent="0.2">
      <c r="B10" s="29"/>
      <c r="D10" s="26" t="s">
        <v>491</v>
      </c>
      <c r="L10" s="29"/>
    </row>
    <row r="11" spans="2:56" s="1" customFormat="1" ht="16.5" hidden="1" customHeight="1" x14ac:dyDescent="0.2">
      <c r="B11" s="29"/>
      <c r="E11" s="329" t="s">
        <v>492</v>
      </c>
      <c r="F11" s="349"/>
      <c r="G11" s="349"/>
      <c r="H11" s="349"/>
      <c r="L11" s="29"/>
    </row>
    <row r="12" spans="2:56" s="1" customFormat="1" hidden="1" x14ac:dyDescent="0.2">
      <c r="B12" s="29"/>
      <c r="L12" s="29"/>
    </row>
    <row r="13" spans="2:5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5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56" s="1" customFormat="1" ht="11" hidden="1" customHeight="1" x14ac:dyDescent="0.2">
      <c r="B15" s="29"/>
      <c r="L15" s="29"/>
    </row>
    <row r="16" spans="2:5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ROUND(J136,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ROUND((SUM(BE136:BE267)),  2)</f>
        <v>0</v>
      </c>
      <c r="I35" s="94">
        <v>0.21</v>
      </c>
      <c r="J35" s="83">
        <f>ROUND(((SUM(BE136:BE267))*I35),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ROUND((SUM(BF136:BF267)),  2)</f>
        <v>0</v>
      </c>
      <c r="I36" s="94">
        <v>0.15</v>
      </c>
      <c r="J36" s="83">
        <f>ROUND(((SUM(BF136:BF267))*I36),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ROUND((SUM(BG136:BG267)),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ROUND((SUM(BH136:BH267)),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ROUND((SUM(BI136:BI267)),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12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12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12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12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12" ht="12" customHeight="1" x14ac:dyDescent="0.2">
      <c r="B86" s="250"/>
      <c r="C86" s="187" t="s">
        <v>211</v>
      </c>
      <c r="D86" s="208"/>
      <c r="E86" s="208"/>
      <c r="F86" s="208"/>
      <c r="G86" s="208"/>
      <c r="H86" s="208"/>
      <c r="I86" s="208"/>
      <c r="J86" s="208"/>
      <c r="L86" s="20"/>
    </row>
    <row r="87" spans="2:12" s="1" customFormat="1" ht="16.5" customHeight="1" x14ac:dyDescent="0.2">
      <c r="B87" s="184"/>
      <c r="C87" s="186"/>
      <c r="D87" s="186"/>
      <c r="E87" s="345" t="s">
        <v>490</v>
      </c>
      <c r="F87" s="344"/>
      <c r="G87" s="344"/>
      <c r="H87" s="344"/>
      <c r="I87" s="186"/>
      <c r="J87" s="186"/>
      <c r="L87" s="29"/>
    </row>
    <row r="88" spans="2:12" s="1" customFormat="1" ht="12" customHeight="1" x14ac:dyDescent="0.2">
      <c r="B88" s="184"/>
      <c r="C88" s="187" t="s">
        <v>491</v>
      </c>
      <c r="D88" s="186"/>
      <c r="E88" s="186"/>
      <c r="F88" s="186"/>
      <c r="G88" s="186"/>
      <c r="H88" s="186"/>
      <c r="I88" s="186"/>
      <c r="J88" s="186"/>
      <c r="L88" s="29"/>
    </row>
    <row r="89" spans="2:12" s="1" customFormat="1" ht="16.5" customHeight="1" x14ac:dyDescent="0.2">
      <c r="B89" s="184"/>
      <c r="C89" s="186"/>
      <c r="D89" s="186"/>
      <c r="E89" s="343" t="str">
        <f>E11</f>
        <v>01 - Bourací práce</v>
      </c>
      <c r="F89" s="344"/>
      <c r="G89" s="344"/>
      <c r="H89" s="344"/>
      <c r="I89" s="186"/>
      <c r="J89" s="186"/>
      <c r="L89" s="29"/>
    </row>
    <row r="90" spans="2:12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12" s="1" customFormat="1" ht="12" customHeight="1" x14ac:dyDescent="0.2">
      <c r="B91" s="184"/>
      <c r="C91" s="187" t="s">
        <v>18</v>
      </c>
      <c r="D91" s="186"/>
      <c r="E91" s="186"/>
      <c r="F91" s="188" t="str">
        <f>F14</f>
        <v>Náchod</v>
      </c>
      <c r="G91" s="186"/>
      <c r="H91" s="186"/>
      <c r="I91" s="187" t="s">
        <v>20</v>
      </c>
      <c r="J91" s="189" t="str">
        <f>IF(J14="","",J14)</f>
        <v>10. 8. 2023</v>
      </c>
      <c r="L91" s="29"/>
    </row>
    <row r="92" spans="2:12" s="1" customFormat="1" ht="6.9" customHeight="1" x14ac:dyDescent="0.2">
      <c r="B92" s="184"/>
      <c r="C92" s="186"/>
      <c r="D92" s="186"/>
      <c r="E92" s="186"/>
      <c r="F92" s="186"/>
      <c r="G92" s="186"/>
      <c r="H92" s="186"/>
      <c r="I92" s="186"/>
      <c r="J92" s="186"/>
      <c r="L92" s="29"/>
    </row>
    <row r="93" spans="2:12" s="1" customFormat="1" ht="15.15" customHeight="1" x14ac:dyDescent="0.2">
      <c r="B93" s="184"/>
      <c r="C93" s="187" t="s">
        <v>22</v>
      </c>
      <c r="D93" s="186"/>
      <c r="E93" s="186"/>
      <c r="F93" s="188" t="str">
        <f>E17</f>
        <v>Královéhradecký kraj</v>
      </c>
      <c r="G93" s="186"/>
      <c r="H93" s="186"/>
      <c r="I93" s="187" t="s">
        <v>30</v>
      </c>
      <c r="J93" s="190" t="str">
        <f>E23</f>
        <v>PROXION s.r.o.</v>
      </c>
      <c r="L93" s="29"/>
    </row>
    <row r="94" spans="2:12" s="1" customFormat="1" ht="15.15" customHeight="1" x14ac:dyDescent="0.2">
      <c r="B94" s="184"/>
      <c r="C94" s="187" t="s">
        <v>28</v>
      </c>
      <c r="D94" s="186"/>
      <c r="E94" s="186"/>
      <c r="F94" s="188" t="str">
        <f>IF(E20="","",E20)</f>
        <v xml:space="preserve"> </v>
      </c>
      <c r="G94" s="186"/>
      <c r="H94" s="186"/>
      <c r="I94" s="187" t="s">
        <v>35</v>
      </c>
      <c r="J94" s="190" t="str">
        <f>E26</f>
        <v>Michael Hlušek</v>
      </c>
      <c r="L94" s="29"/>
    </row>
    <row r="95" spans="2:12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12" s="1" customFormat="1" ht="29.25" customHeight="1" x14ac:dyDescent="0.2">
      <c r="B96" s="184"/>
      <c r="C96" s="191" t="s">
        <v>223</v>
      </c>
      <c r="D96" s="192"/>
      <c r="E96" s="192"/>
      <c r="F96" s="192"/>
      <c r="G96" s="192"/>
      <c r="H96" s="192"/>
      <c r="I96" s="192"/>
      <c r="J96" s="193" t="s">
        <v>224</v>
      </c>
      <c r="K96" s="95"/>
      <c r="L96" s="29"/>
    </row>
    <row r="97" spans="2:47" s="1" customFormat="1" ht="10.4" customHeight="1" x14ac:dyDescent="0.2">
      <c r="B97" s="184"/>
      <c r="C97" s="186"/>
      <c r="D97" s="186"/>
      <c r="E97" s="186"/>
      <c r="F97" s="186"/>
      <c r="G97" s="186"/>
      <c r="H97" s="186"/>
      <c r="I97" s="186"/>
      <c r="J97" s="186"/>
      <c r="L97" s="29"/>
    </row>
    <row r="98" spans="2:47" s="1" customFormat="1" ht="23" customHeight="1" x14ac:dyDescent="0.2">
      <c r="B98" s="184"/>
      <c r="C98" s="194" t="s">
        <v>225</v>
      </c>
      <c r="D98" s="186"/>
      <c r="E98" s="186"/>
      <c r="F98" s="186"/>
      <c r="G98" s="186"/>
      <c r="H98" s="186"/>
      <c r="I98" s="186"/>
      <c r="J98" s="195">
        <f>J136</f>
        <v>0</v>
      </c>
      <c r="L98" s="29"/>
      <c r="AU98" s="17" t="s">
        <v>226</v>
      </c>
    </row>
    <row r="99" spans="2:47" s="8" customFormat="1" ht="24.9" customHeight="1" x14ac:dyDescent="0.2">
      <c r="B99" s="196"/>
      <c r="C99" s="197"/>
      <c r="D99" s="198" t="s">
        <v>227</v>
      </c>
      <c r="E99" s="199"/>
      <c r="F99" s="199"/>
      <c r="G99" s="199"/>
      <c r="H99" s="199"/>
      <c r="I99" s="199"/>
      <c r="J99" s="200">
        <f>J137</f>
        <v>0</v>
      </c>
      <c r="L99" s="106"/>
    </row>
    <row r="100" spans="2:47" s="9" customFormat="1" ht="20" customHeight="1" x14ac:dyDescent="0.2">
      <c r="B100" s="201"/>
      <c r="C100" s="202"/>
      <c r="D100" s="203" t="s">
        <v>229</v>
      </c>
      <c r="E100" s="204"/>
      <c r="F100" s="204"/>
      <c r="G100" s="204"/>
      <c r="H100" s="204"/>
      <c r="I100" s="204"/>
      <c r="J100" s="205">
        <f>J138</f>
        <v>0</v>
      </c>
      <c r="L100" s="110"/>
    </row>
    <row r="101" spans="2:47" s="9" customFormat="1" ht="20" customHeight="1" x14ac:dyDescent="0.2">
      <c r="B101" s="201"/>
      <c r="C101" s="202"/>
      <c r="D101" s="203" t="s">
        <v>230</v>
      </c>
      <c r="E101" s="204"/>
      <c r="F101" s="204"/>
      <c r="G101" s="204"/>
      <c r="H101" s="204"/>
      <c r="I101" s="204"/>
      <c r="J101" s="205">
        <f>J178</f>
        <v>0</v>
      </c>
      <c r="L101" s="110"/>
    </row>
    <row r="102" spans="2:47" s="9" customFormat="1" ht="20" customHeight="1" x14ac:dyDescent="0.2">
      <c r="B102" s="201"/>
      <c r="C102" s="202"/>
      <c r="D102" s="203" t="s">
        <v>493</v>
      </c>
      <c r="E102" s="204"/>
      <c r="F102" s="204"/>
      <c r="G102" s="204"/>
      <c r="H102" s="204"/>
      <c r="I102" s="204"/>
      <c r="J102" s="205">
        <f>J188</f>
        <v>0</v>
      </c>
      <c r="L102" s="110"/>
    </row>
    <row r="103" spans="2:47" s="8" customFormat="1" ht="24.9" customHeight="1" x14ac:dyDescent="0.2">
      <c r="B103" s="196"/>
      <c r="C103" s="197"/>
      <c r="D103" s="198" t="s">
        <v>231</v>
      </c>
      <c r="E103" s="199"/>
      <c r="F103" s="199"/>
      <c r="G103" s="199"/>
      <c r="H103" s="199"/>
      <c r="I103" s="199"/>
      <c r="J103" s="200">
        <f>J190</f>
        <v>0</v>
      </c>
      <c r="L103" s="106"/>
    </row>
    <row r="104" spans="2:47" s="9" customFormat="1" ht="20" customHeight="1" x14ac:dyDescent="0.2">
      <c r="B104" s="201"/>
      <c r="C104" s="202"/>
      <c r="D104" s="203" t="s">
        <v>494</v>
      </c>
      <c r="E104" s="204"/>
      <c r="F104" s="204"/>
      <c r="G104" s="204"/>
      <c r="H104" s="204"/>
      <c r="I104" s="204"/>
      <c r="J104" s="205">
        <f>J191</f>
        <v>0</v>
      </c>
      <c r="L104" s="110"/>
    </row>
    <row r="105" spans="2:47" s="9" customFormat="1" ht="20" customHeight="1" x14ac:dyDescent="0.2">
      <c r="B105" s="201"/>
      <c r="C105" s="202"/>
      <c r="D105" s="203" t="s">
        <v>495</v>
      </c>
      <c r="E105" s="204"/>
      <c r="F105" s="204"/>
      <c r="G105" s="204"/>
      <c r="H105" s="204"/>
      <c r="I105" s="204"/>
      <c r="J105" s="205">
        <f>J194</f>
        <v>0</v>
      </c>
      <c r="L105" s="110"/>
    </row>
    <row r="106" spans="2:47" s="9" customFormat="1" ht="20" customHeight="1" x14ac:dyDescent="0.2">
      <c r="B106" s="201"/>
      <c r="C106" s="202"/>
      <c r="D106" s="203" t="s">
        <v>496</v>
      </c>
      <c r="E106" s="204"/>
      <c r="F106" s="204"/>
      <c r="G106" s="204"/>
      <c r="H106" s="204"/>
      <c r="I106" s="204"/>
      <c r="J106" s="205">
        <f>J201</f>
        <v>0</v>
      </c>
      <c r="L106" s="110"/>
    </row>
    <row r="107" spans="2:47" s="9" customFormat="1" ht="20" customHeight="1" x14ac:dyDescent="0.2">
      <c r="B107" s="201"/>
      <c r="C107" s="202"/>
      <c r="D107" s="203" t="s">
        <v>497</v>
      </c>
      <c r="E107" s="204"/>
      <c r="F107" s="204"/>
      <c r="G107" s="204"/>
      <c r="H107" s="204"/>
      <c r="I107" s="204"/>
      <c r="J107" s="205">
        <f>J206</f>
        <v>0</v>
      </c>
      <c r="L107" s="110"/>
    </row>
    <row r="108" spans="2:47" s="9" customFormat="1" ht="20" customHeight="1" x14ac:dyDescent="0.2">
      <c r="B108" s="201"/>
      <c r="C108" s="202"/>
      <c r="D108" s="203" t="s">
        <v>498</v>
      </c>
      <c r="E108" s="204"/>
      <c r="F108" s="204"/>
      <c r="G108" s="204"/>
      <c r="H108" s="204"/>
      <c r="I108" s="204"/>
      <c r="J108" s="205">
        <f>J208</f>
        <v>0</v>
      </c>
      <c r="L108" s="110"/>
    </row>
    <row r="109" spans="2:47" s="9" customFormat="1" ht="20" customHeight="1" x14ac:dyDescent="0.2">
      <c r="B109" s="201"/>
      <c r="C109" s="202"/>
      <c r="D109" s="203" t="s">
        <v>499</v>
      </c>
      <c r="E109" s="204"/>
      <c r="F109" s="204"/>
      <c r="G109" s="204"/>
      <c r="H109" s="204"/>
      <c r="I109" s="204"/>
      <c r="J109" s="205">
        <f>J213</f>
        <v>0</v>
      </c>
      <c r="L109" s="110"/>
    </row>
    <row r="110" spans="2:47" s="9" customFormat="1" ht="20" customHeight="1" x14ac:dyDescent="0.2">
      <c r="B110" s="201"/>
      <c r="C110" s="202"/>
      <c r="D110" s="203" t="s">
        <v>232</v>
      </c>
      <c r="E110" s="204"/>
      <c r="F110" s="204"/>
      <c r="G110" s="204"/>
      <c r="H110" s="204"/>
      <c r="I110" s="204"/>
      <c r="J110" s="205">
        <f>J218</f>
        <v>0</v>
      </c>
      <c r="L110" s="110"/>
    </row>
    <row r="111" spans="2:47" s="9" customFormat="1" ht="20" customHeight="1" x14ac:dyDescent="0.2">
      <c r="B111" s="201"/>
      <c r="C111" s="202"/>
      <c r="D111" s="203" t="s">
        <v>500</v>
      </c>
      <c r="E111" s="204"/>
      <c r="F111" s="204"/>
      <c r="G111" s="204"/>
      <c r="H111" s="204"/>
      <c r="I111" s="204"/>
      <c r="J111" s="205">
        <f>J233</f>
        <v>0</v>
      </c>
      <c r="L111" s="110"/>
    </row>
    <row r="112" spans="2:47" s="9" customFormat="1" ht="20" customHeight="1" x14ac:dyDescent="0.2">
      <c r="B112" s="201"/>
      <c r="C112" s="202"/>
      <c r="D112" s="203" t="s">
        <v>501</v>
      </c>
      <c r="E112" s="204"/>
      <c r="F112" s="204"/>
      <c r="G112" s="204"/>
      <c r="H112" s="204"/>
      <c r="I112" s="204"/>
      <c r="J112" s="205">
        <f>J256</f>
        <v>0</v>
      </c>
      <c r="L112" s="110"/>
    </row>
    <row r="113" spans="2:12" s="9" customFormat="1" ht="20" customHeight="1" x14ac:dyDescent="0.2">
      <c r="B113" s="201"/>
      <c r="C113" s="202"/>
      <c r="D113" s="203" t="s">
        <v>502</v>
      </c>
      <c r="E113" s="204"/>
      <c r="F113" s="204"/>
      <c r="G113" s="204"/>
      <c r="H113" s="204"/>
      <c r="I113" s="204"/>
      <c r="J113" s="205">
        <f>J263</f>
        <v>0</v>
      </c>
      <c r="L113" s="110"/>
    </row>
    <row r="114" spans="2:12" s="9" customFormat="1" ht="20" customHeight="1" x14ac:dyDescent="0.2">
      <c r="B114" s="201"/>
      <c r="C114" s="202"/>
      <c r="D114" s="203" t="s">
        <v>503</v>
      </c>
      <c r="E114" s="204"/>
      <c r="F114" s="204"/>
      <c r="G114" s="204"/>
      <c r="H114" s="204"/>
      <c r="I114" s="204"/>
      <c r="J114" s="205">
        <f>J266</f>
        <v>0</v>
      </c>
      <c r="L114" s="110"/>
    </row>
    <row r="115" spans="2:12" s="1" customFormat="1" ht="21.75" customHeight="1" x14ac:dyDescent="0.2">
      <c r="B115" s="184"/>
      <c r="C115" s="186"/>
      <c r="D115" s="186"/>
      <c r="E115" s="186"/>
      <c r="F115" s="186"/>
      <c r="G115" s="186"/>
      <c r="H115" s="186"/>
      <c r="I115" s="186"/>
      <c r="J115" s="186"/>
      <c r="L115" s="29"/>
    </row>
    <row r="116" spans="2:12" s="1" customFormat="1" ht="6.9" customHeight="1" x14ac:dyDescent="0.2">
      <c r="B116" s="206"/>
      <c r="C116" s="207"/>
      <c r="D116" s="207"/>
      <c r="E116" s="207"/>
      <c r="F116" s="207"/>
      <c r="G116" s="207"/>
      <c r="H116" s="207"/>
      <c r="I116" s="207"/>
      <c r="J116" s="207"/>
      <c r="K116" s="42"/>
      <c r="L116" s="29"/>
    </row>
    <row r="117" spans="2:12" x14ac:dyDescent="0.2">
      <c r="B117" s="208"/>
      <c r="C117" s="208"/>
      <c r="D117" s="208"/>
      <c r="E117" s="208"/>
      <c r="F117" s="208"/>
      <c r="G117" s="208"/>
      <c r="H117" s="208"/>
      <c r="I117" s="208"/>
      <c r="J117" s="208"/>
    </row>
    <row r="118" spans="2:12" x14ac:dyDescent="0.2">
      <c r="B118" s="208"/>
      <c r="C118" s="208"/>
      <c r="D118" s="208"/>
      <c r="E118" s="208"/>
      <c r="F118" s="208"/>
      <c r="G118" s="208"/>
      <c r="H118" s="208"/>
      <c r="I118" s="208"/>
      <c r="J118" s="208"/>
    </row>
    <row r="119" spans="2:12" x14ac:dyDescent="0.2">
      <c r="B119" s="208"/>
      <c r="C119" s="208"/>
      <c r="D119" s="208"/>
      <c r="E119" s="208"/>
      <c r="F119" s="208"/>
      <c r="G119" s="208"/>
      <c r="H119" s="208"/>
      <c r="I119" s="208"/>
      <c r="J119" s="208"/>
    </row>
    <row r="120" spans="2:12" s="1" customFormat="1" ht="6.9" customHeight="1" x14ac:dyDescent="0.2">
      <c r="B120" s="182"/>
      <c r="C120" s="183"/>
      <c r="D120" s="183"/>
      <c r="E120" s="183"/>
      <c r="F120" s="183"/>
      <c r="G120" s="183"/>
      <c r="H120" s="183"/>
      <c r="I120" s="183"/>
      <c r="J120" s="183"/>
      <c r="K120" s="44"/>
      <c r="L120" s="29"/>
    </row>
    <row r="121" spans="2:12" s="1" customFormat="1" ht="24.9" customHeight="1" x14ac:dyDescent="0.2">
      <c r="B121" s="184"/>
      <c r="C121" s="185" t="s">
        <v>233</v>
      </c>
      <c r="D121" s="186"/>
      <c r="E121" s="186"/>
      <c r="F121" s="186"/>
      <c r="G121" s="186"/>
      <c r="H121" s="186"/>
      <c r="I121" s="186"/>
      <c r="J121" s="186"/>
      <c r="L121" s="29"/>
    </row>
    <row r="122" spans="2:12" s="1" customFormat="1" ht="6.9" customHeight="1" x14ac:dyDescent="0.2">
      <c r="B122" s="184"/>
      <c r="C122" s="186"/>
      <c r="D122" s="186"/>
      <c r="E122" s="186"/>
      <c r="F122" s="186"/>
      <c r="G122" s="186"/>
      <c r="H122" s="186"/>
      <c r="I122" s="186"/>
      <c r="J122" s="186"/>
      <c r="L122" s="29"/>
    </row>
    <row r="123" spans="2:12" s="1" customFormat="1" ht="12" customHeight="1" x14ac:dyDescent="0.2">
      <c r="B123" s="184"/>
      <c r="C123" s="187" t="s">
        <v>14</v>
      </c>
      <c r="D123" s="186"/>
      <c r="E123" s="186"/>
      <c r="F123" s="186"/>
      <c r="G123" s="186"/>
      <c r="H123" s="186"/>
      <c r="I123" s="186"/>
      <c r="J123" s="186"/>
      <c r="L123" s="29"/>
    </row>
    <row r="124" spans="2:12" s="1" customFormat="1" ht="16.5" customHeight="1" x14ac:dyDescent="0.2">
      <c r="B124" s="184"/>
      <c r="C124" s="186"/>
      <c r="D124" s="186"/>
      <c r="E124" s="345" t="str">
        <f>E7</f>
        <v>ON Náchod Urgentní příjem</v>
      </c>
      <c r="F124" s="346"/>
      <c r="G124" s="346"/>
      <c r="H124" s="346"/>
      <c r="I124" s="186"/>
      <c r="J124" s="186"/>
      <c r="L124" s="29"/>
    </row>
    <row r="125" spans="2:12" ht="12" customHeight="1" x14ac:dyDescent="0.2">
      <c r="B125" s="250"/>
      <c r="C125" s="187" t="s">
        <v>211</v>
      </c>
      <c r="D125" s="208"/>
      <c r="E125" s="208"/>
      <c r="F125" s="208"/>
      <c r="G125" s="208"/>
      <c r="H125" s="208"/>
      <c r="I125" s="208"/>
      <c r="J125" s="208"/>
      <c r="L125" s="20"/>
    </row>
    <row r="126" spans="2:12" s="1" customFormat="1" ht="16.5" customHeight="1" x14ac:dyDescent="0.2">
      <c r="B126" s="184"/>
      <c r="C126" s="186"/>
      <c r="D126" s="186"/>
      <c r="E126" s="345" t="s">
        <v>490</v>
      </c>
      <c r="F126" s="344"/>
      <c r="G126" s="344"/>
      <c r="H126" s="344"/>
      <c r="I126" s="186"/>
      <c r="J126" s="186"/>
      <c r="L126" s="29"/>
    </row>
    <row r="127" spans="2:12" s="1" customFormat="1" ht="12" customHeight="1" x14ac:dyDescent="0.2">
      <c r="B127" s="184"/>
      <c r="C127" s="187" t="s">
        <v>491</v>
      </c>
      <c r="D127" s="186"/>
      <c r="E127" s="186"/>
      <c r="F127" s="186"/>
      <c r="G127" s="186"/>
      <c r="H127" s="186"/>
      <c r="I127" s="186"/>
      <c r="J127" s="186"/>
      <c r="L127" s="29"/>
    </row>
    <row r="128" spans="2:12" s="1" customFormat="1" ht="16.5" customHeight="1" x14ac:dyDescent="0.2">
      <c r="B128" s="184"/>
      <c r="C128" s="186"/>
      <c r="D128" s="186"/>
      <c r="E128" s="343" t="str">
        <f>E11</f>
        <v>01 - Bourací práce</v>
      </c>
      <c r="F128" s="344"/>
      <c r="G128" s="344"/>
      <c r="H128" s="344"/>
      <c r="I128" s="186"/>
      <c r="J128" s="186"/>
      <c r="L128" s="29"/>
    </row>
    <row r="129" spans="2:65" s="1" customFormat="1" ht="6.9" customHeight="1" x14ac:dyDescent="0.2">
      <c r="B129" s="184"/>
      <c r="C129" s="186"/>
      <c r="D129" s="186"/>
      <c r="E129" s="186"/>
      <c r="F129" s="186"/>
      <c r="G129" s="186"/>
      <c r="H129" s="186"/>
      <c r="I129" s="186"/>
      <c r="J129" s="186"/>
      <c r="L129" s="29"/>
    </row>
    <row r="130" spans="2:65" s="1" customFormat="1" ht="12" customHeight="1" x14ac:dyDescent="0.2">
      <c r="B130" s="184"/>
      <c r="C130" s="187" t="s">
        <v>18</v>
      </c>
      <c r="D130" s="186"/>
      <c r="E130" s="186"/>
      <c r="F130" s="188" t="str">
        <f>F14</f>
        <v>Náchod</v>
      </c>
      <c r="G130" s="186"/>
      <c r="H130" s="186"/>
      <c r="I130" s="187" t="s">
        <v>20</v>
      </c>
      <c r="J130" s="189" t="str">
        <f>IF(J14="","",J14)</f>
        <v>10. 8. 2023</v>
      </c>
      <c r="L130" s="29"/>
    </row>
    <row r="131" spans="2:65" s="1" customFormat="1" ht="6.9" customHeight="1" x14ac:dyDescent="0.2">
      <c r="B131" s="184"/>
      <c r="C131" s="186"/>
      <c r="D131" s="186"/>
      <c r="E131" s="186"/>
      <c r="F131" s="186"/>
      <c r="G131" s="186"/>
      <c r="H131" s="186"/>
      <c r="I131" s="186"/>
      <c r="J131" s="186"/>
      <c r="L131" s="29"/>
    </row>
    <row r="132" spans="2:65" s="1" customFormat="1" ht="15.15" customHeight="1" x14ac:dyDescent="0.2">
      <c r="B132" s="184"/>
      <c r="C132" s="187" t="s">
        <v>22</v>
      </c>
      <c r="D132" s="186"/>
      <c r="E132" s="186"/>
      <c r="F132" s="188" t="str">
        <f>E17</f>
        <v>Královéhradecký kraj</v>
      </c>
      <c r="G132" s="186"/>
      <c r="H132" s="186"/>
      <c r="I132" s="187" t="s">
        <v>30</v>
      </c>
      <c r="J132" s="190" t="str">
        <f>E23</f>
        <v>PROXION s.r.o.</v>
      </c>
      <c r="L132" s="29"/>
    </row>
    <row r="133" spans="2:65" s="1" customFormat="1" ht="15.15" customHeight="1" x14ac:dyDescent="0.2">
      <c r="B133" s="184"/>
      <c r="C133" s="187" t="s">
        <v>28</v>
      </c>
      <c r="D133" s="186"/>
      <c r="E133" s="186"/>
      <c r="F133" s="188" t="str">
        <f>IF(E20="","",E20)</f>
        <v xml:space="preserve"> </v>
      </c>
      <c r="G133" s="186"/>
      <c r="H133" s="186"/>
      <c r="I133" s="187" t="s">
        <v>35</v>
      </c>
      <c r="J133" s="190" t="str">
        <f>E26</f>
        <v>Michael Hlušek</v>
      </c>
      <c r="L133" s="29"/>
    </row>
    <row r="134" spans="2:65" s="1" customFormat="1" ht="10.4" customHeight="1" x14ac:dyDescent="0.2">
      <c r="B134" s="184"/>
      <c r="C134" s="186"/>
      <c r="D134" s="186"/>
      <c r="E134" s="186"/>
      <c r="F134" s="186"/>
      <c r="G134" s="186"/>
      <c r="H134" s="186"/>
      <c r="I134" s="186"/>
      <c r="J134" s="186"/>
      <c r="L134" s="29"/>
    </row>
    <row r="135" spans="2:65" s="10" customFormat="1" ht="29.25" customHeight="1" x14ac:dyDescent="0.2">
      <c r="B135" s="209"/>
      <c r="C135" s="210" t="s">
        <v>234</v>
      </c>
      <c r="D135" s="211" t="s">
        <v>63</v>
      </c>
      <c r="E135" s="211" t="s">
        <v>59</v>
      </c>
      <c r="F135" s="211" t="s">
        <v>60</v>
      </c>
      <c r="G135" s="211" t="s">
        <v>235</v>
      </c>
      <c r="H135" s="211" t="s">
        <v>236</v>
      </c>
      <c r="I135" s="211" t="s">
        <v>237</v>
      </c>
      <c r="J135" s="212" t="s">
        <v>224</v>
      </c>
      <c r="K135" s="118" t="s">
        <v>238</v>
      </c>
      <c r="L135" s="114"/>
      <c r="M135" s="56" t="s">
        <v>1</v>
      </c>
      <c r="N135" s="57" t="s">
        <v>42</v>
      </c>
      <c r="O135" s="57" t="s">
        <v>239</v>
      </c>
      <c r="P135" s="57" t="s">
        <v>240</v>
      </c>
      <c r="Q135" s="57" t="s">
        <v>241</v>
      </c>
      <c r="R135" s="57" t="s">
        <v>242</v>
      </c>
      <c r="S135" s="57" t="s">
        <v>243</v>
      </c>
      <c r="T135" s="58" t="s">
        <v>244</v>
      </c>
    </row>
    <row r="136" spans="2:65" s="1" customFormat="1" ht="23" customHeight="1" x14ac:dyDescent="0.35">
      <c r="B136" s="184"/>
      <c r="C136" s="213" t="s">
        <v>245</v>
      </c>
      <c r="D136" s="186"/>
      <c r="E136" s="186"/>
      <c r="F136" s="186"/>
      <c r="G136" s="186"/>
      <c r="H136" s="186"/>
      <c r="I136" s="186"/>
      <c r="J136" s="214">
        <f>BK136</f>
        <v>0</v>
      </c>
      <c r="L136" s="29"/>
      <c r="M136" s="59"/>
      <c r="N136" s="50"/>
      <c r="O136" s="50"/>
      <c r="P136" s="120">
        <f>P137+P190</f>
        <v>4072.065235</v>
      </c>
      <c r="Q136" s="50"/>
      <c r="R136" s="120">
        <f>R137+R190</f>
        <v>1.3911E-2</v>
      </c>
      <c r="S136" s="50"/>
      <c r="T136" s="121">
        <f>T137+T190</f>
        <v>684.93697549999979</v>
      </c>
      <c r="AT136" s="17" t="s">
        <v>77</v>
      </c>
      <c r="AU136" s="17" t="s">
        <v>226</v>
      </c>
      <c r="BK136" s="122">
        <f>BK137+BK190</f>
        <v>0</v>
      </c>
    </row>
    <row r="137" spans="2:65" s="11" customFormat="1" ht="26" customHeight="1" x14ac:dyDescent="0.35">
      <c r="B137" s="215"/>
      <c r="C137" s="216"/>
      <c r="D137" s="217" t="s">
        <v>77</v>
      </c>
      <c r="E137" s="218" t="s">
        <v>246</v>
      </c>
      <c r="F137" s="218" t="s">
        <v>247</v>
      </c>
      <c r="G137" s="216"/>
      <c r="H137" s="216"/>
      <c r="I137" s="216"/>
      <c r="J137" s="219">
        <f>BK137</f>
        <v>0</v>
      </c>
      <c r="L137" s="123"/>
      <c r="M137" s="127"/>
      <c r="P137" s="128">
        <f>P138+P178+P188</f>
        <v>2624.0450420000002</v>
      </c>
      <c r="R137" s="128">
        <f>R138+R178+R188</f>
        <v>1.3911E-2</v>
      </c>
      <c r="T137" s="129">
        <f>T138+T178+T188</f>
        <v>571.86313199999984</v>
      </c>
      <c r="AR137" s="124" t="s">
        <v>86</v>
      </c>
      <c r="AT137" s="130" t="s">
        <v>77</v>
      </c>
      <c r="AU137" s="130" t="s">
        <v>78</v>
      </c>
      <c r="AY137" s="124" t="s">
        <v>248</v>
      </c>
      <c r="BK137" s="131">
        <f>BK138+BK178+BK188</f>
        <v>0</v>
      </c>
    </row>
    <row r="138" spans="2:65" s="11" customFormat="1" ht="23" customHeight="1" x14ac:dyDescent="0.25">
      <c r="B138" s="215"/>
      <c r="C138" s="216"/>
      <c r="D138" s="217" t="s">
        <v>77</v>
      </c>
      <c r="E138" s="220" t="s">
        <v>291</v>
      </c>
      <c r="F138" s="220" t="s">
        <v>364</v>
      </c>
      <c r="G138" s="216"/>
      <c r="H138" s="216"/>
      <c r="I138" s="216"/>
      <c r="J138" s="221">
        <f>BK138</f>
        <v>0</v>
      </c>
      <c r="L138" s="123"/>
      <c r="M138" s="127"/>
      <c r="P138" s="128">
        <f>SUM(P139:P177)</f>
        <v>1226.0769910000001</v>
      </c>
      <c r="R138" s="128">
        <f>SUM(R139:R177)</f>
        <v>1.3911E-2</v>
      </c>
      <c r="T138" s="129">
        <f>SUM(T139:T177)</f>
        <v>571.86313199999984</v>
      </c>
      <c r="AR138" s="124" t="s">
        <v>86</v>
      </c>
      <c r="AT138" s="130" t="s">
        <v>77</v>
      </c>
      <c r="AU138" s="130" t="s">
        <v>86</v>
      </c>
      <c r="AY138" s="124" t="s">
        <v>248</v>
      </c>
      <c r="BK138" s="131">
        <f>SUM(BK139:BK177)</f>
        <v>0</v>
      </c>
    </row>
    <row r="139" spans="2:65" s="1" customFormat="1" ht="16.5" customHeight="1" x14ac:dyDescent="0.2">
      <c r="B139" s="184"/>
      <c r="C139" s="222" t="s">
        <v>86</v>
      </c>
      <c r="D139" s="222" t="s">
        <v>250</v>
      </c>
      <c r="E139" s="223" t="s">
        <v>385</v>
      </c>
      <c r="F139" s="224" t="s">
        <v>386</v>
      </c>
      <c r="G139" s="225" t="s">
        <v>298</v>
      </c>
      <c r="H139" s="226">
        <v>2</v>
      </c>
      <c r="I139" s="180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6.4359999999999999</v>
      </c>
      <c r="P139" s="144">
        <f>O139*H139</f>
        <v>12.872</v>
      </c>
      <c r="Q139" s="144">
        <v>0</v>
      </c>
      <c r="R139" s="144">
        <f>Q139*H139</f>
        <v>0</v>
      </c>
      <c r="S139" s="144">
        <v>2</v>
      </c>
      <c r="T139" s="145">
        <f>S139*H139</f>
        <v>4</v>
      </c>
      <c r="AR139" s="146" t="s">
        <v>253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253</v>
      </c>
      <c r="BM139" s="146" t="s">
        <v>504</v>
      </c>
    </row>
    <row r="140" spans="2:65" s="12" customFormat="1" x14ac:dyDescent="0.2">
      <c r="B140" s="229"/>
      <c r="C140" s="230"/>
      <c r="D140" s="231" t="s">
        <v>255</v>
      </c>
      <c r="E140" s="232" t="s">
        <v>1</v>
      </c>
      <c r="F140" s="233" t="s">
        <v>505</v>
      </c>
      <c r="G140" s="230"/>
      <c r="H140" s="234">
        <v>2</v>
      </c>
      <c r="I140" s="247"/>
      <c r="J140" s="230"/>
      <c r="L140" s="148"/>
      <c r="M140" s="150"/>
      <c r="T140" s="151"/>
      <c r="AT140" s="149" t="s">
        <v>255</v>
      </c>
      <c r="AU140" s="149" t="s">
        <v>88</v>
      </c>
      <c r="AV140" s="12" t="s">
        <v>88</v>
      </c>
      <c r="AW140" s="12" t="s">
        <v>34</v>
      </c>
      <c r="AX140" s="12" t="s">
        <v>86</v>
      </c>
      <c r="AY140" s="149" t="s">
        <v>248</v>
      </c>
    </row>
    <row r="141" spans="2:65" s="1" customFormat="1" ht="16.5" customHeight="1" x14ac:dyDescent="0.2">
      <c r="B141" s="184"/>
      <c r="C141" s="222" t="s">
        <v>88</v>
      </c>
      <c r="D141" s="222" t="s">
        <v>250</v>
      </c>
      <c r="E141" s="223" t="s">
        <v>391</v>
      </c>
      <c r="F141" s="224" t="s">
        <v>392</v>
      </c>
      <c r="G141" s="225" t="s">
        <v>298</v>
      </c>
      <c r="H141" s="226">
        <v>2.0939999999999999</v>
      </c>
      <c r="I141" s="180">
        <v>0</v>
      </c>
      <c r="J141" s="228">
        <f>ROUND(I141*H141,2)</f>
        <v>0</v>
      </c>
      <c r="K141" s="141"/>
      <c r="L141" s="29"/>
      <c r="M141" s="142" t="s">
        <v>1</v>
      </c>
      <c r="N141" s="143" t="s">
        <v>43</v>
      </c>
      <c r="O141" s="144">
        <v>10.986000000000001</v>
      </c>
      <c r="P141" s="144">
        <f>O141*H141</f>
        <v>23.004684000000001</v>
      </c>
      <c r="Q141" s="144">
        <v>0</v>
      </c>
      <c r="R141" s="144">
        <f>Q141*H141</f>
        <v>0</v>
      </c>
      <c r="S141" s="144">
        <v>2.4</v>
      </c>
      <c r="T141" s="145">
        <f>S141*H141</f>
        <v>5.0255999999999998</v>
      </c>
      <c r="AR141" s="146" t="s">
        <v>253</v>
      </c>
      <c r="AT141" s="146" t="s">
        <v>250</v>
      </c>
      <c r="AU141" s="146" t="s">
        <v>88</v>
      </c>
      <c r="AY141" s="17" t="s">
        <v>248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86</v>
      </c>
      <c r="BK141" s="147">
        <f>ROUND(I141*H141,2)</f>
        <v>0</v>
      </c>
      <c r="BL141" s="17" t="s">
        <v>253</v>
      </c>
      <c r="BM141" s="146" t="s">
        <v>506</v>
      </c>
    </row>
    <row r="142" spans="2:65" s="12" customFormat="1" x14ac:dyDescent="0.2">
      <c r="B142" s="229"/>
      <c r="C142" s="230"/>
      <c r="D142" s="231" t="s">
        <v>255</v>
      </c>
      <c r="E142" s="232" t="s">
        <v>1</v>
      </c>
      <c r="F142" s="233" t="s">
        <v>507</v>
      </c>
      <c r="G142" s="230"/>
      <c r="H142" s="234">
        <v>2.0939999999999999</v>
      </c>
      <c r="I142" s="247"/>
      <c r="J142" s="230"/>
      <c r="L142" s="148"/>
      <c r="M142" s="150"/>
      <c r="T142" s="151"/>
      <c r="AT142" s="149" t="s">
        <v>255</v>
      </c>
      <c r="AU142" s="149" t="s">
        <v>88</v>
      </c>
      <c r="AV142" s="12" t="s">
        <v>88</v>
      </c>
      <c r="AW142" s="12" t="s">
        <v>34</v>
      </c>
      <c r="AX142" s="12" t="s">
        <v>86</v>
      </c>
      <c r="AY142" s="149" t="s">
        <v>248</v>
      </c>
    </row>
    <row r="143" spans="2:65" s="1" customFormat="1" ht="24.15" customHeight="1" x14ac:dyDescent="0.2">
      <c r="B143" s="184"/>
      <c r="C143" s="222" t="s">
        <v>113</v>
      </c>
      <c r="D143" s="222" t="s">
        <v>250</v>
      </c>
      <c r="E143" s="223" t="s">
        <v>396</v>
      </c>
      <c r="F143" s="224" t="s">
        <v>397</v>
      </c>
      <c r="G143" s="225" t="s">
        <v>298</v>
      </c>
      <c r="H143" s="226">
        <v>52.746000000000002</v>
      </c>
      <c r="I143" s="180">
        <v>0</v>
      </c>
      <c r="J143" s="228">
        <f>ROUND(I143*H143,2)</f>
        <v>0</v>
      </c>
      <c r="K143" s="141"/>
      <c r="L143" s="29"/>
      <c r="M143" s="142" t="s">
        <v>1</v>
      </c>
      <c r="N143" s="143" t="s">
        <v>43</v>
      </c>
      <c r="O143" s="144">
        <v>1.853</v>
      </c>
      <c r="P143" s="144">
        <f>O143*H143</f>
        <v>97.738337999999999</v>
      </c>
      <c r="Q143" s="144">
        <v>0</v>
      </c>
      <c r="R143" s="144">
        <f>Q143*H143</f>
        <v>0</v>
      </c>
      <c r="S143" s="144">
        <v>2.27</v>
      </c>
      <c r="T143" s="145">
        <f>S143*H143</f>
        <v>119.73342000000001</v>
      </c>
      <c r="AR143" s="146" t="s">
        <v>253</v>
      </c>
      <c r="AT143" s="146" t="s">
        <v>250</v>
      </c>
      <c r="AU143" s="146" t="s">
        <v>88</v>
      </c>
      <c r="AY143" s="17" t="s">
        <v>248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86</v>
      </c>
      <c r="BK143" s="147">
        <f>ROUND(I143*H143,2)</f>
        <v>0</v>
      </c>
      <c r="BL143" s="17" t="s">
        <v>253</v>
      </c>
      <c r="BM143" s="146" t="s">
        <v>508</v>
      </c>
    </row>
    <row r="144" spans="2:65" s="12" customFormat="1" x14ac:dyDescent="0.2">
      <c r="B144" s="229"/>
      <c r="C144" s="230"/>
      <c r="D144" s="231" t="s">
        <v>255</v>
      </c>
      <c r="E144" s="232" t="s">
        <v>1</v>
      </c>
      <c r="F144" s="233" t="s">
        <v>509</v>
      </c>
      <c r="G144" s="230"/>
      <c r="H144" s="234">
        <v>52.746000000000002</v>
      </c>
      <c r="I144" s="247"/>
      <c r="J144" s="230"/>
      <c r="L144" s="148"/>
      <c r="M144" s="150"/>
      <c r="T144" s="151"/>
      <c r="AT144" s="149" t="s">
        <v>255</v>
      </c>
      <c r="AU144" s="149" t="s">
        <v>88</v>
      </c>
      <c r="AV144" s="12" t="s">
        <v>88</v>
      </c>
      <c r="AW144" s="12" t="s">
        <v>34</v>
      </c>
      <c r="AX144" s="12" t="s">
        <v>86</v>
      </c>
      <c r="AY144" s="149" t="s">
        <v>248</v>
      </c>
    </row>
    <row r="145" spans="2:65" s="1" customFormat="1" ht="21.75" customHeight="1" x14ac:dyDescent="0.2">
      <c r="B145" s="184"/>
      <c r="C145" s="222" t="s">
        <v>253</v>
      </c>
      <c r="D145" s="222" t="s">
        <v>250</v>
      </c>
      <c r="E145" s="223" t="s">
        <v>510</v>
      </c>
      <c r="F145" s="224" t="s">
        <v>511</v>
      </c>
      <c r="G145" s="225" t="s">
        <v>193</v>
      </c>
      <c r="H145" s="226">
        <v>1119.6310000000001</v>
      </c>
      <c r="I145" s="180">
        <v>0</v>
      </c>
      <c r="J145" s="228">
        <f>ROUND(I145*H145,2)</f>
        <v>0</v>
      </c>
      <c r="K145" s="141"/>
      <c r="L145" s="29"/>
      <c r="M145" s="142" t="s">
        <v>1</v>
      </c>
      <c r="N145" s="143" t="s">
        <v>43</v>
      </c>
      <c r="O145" s="144">
        <v>0.28399999999999997</v>
      </c>
      <c r="P145" s="144">
        <f>O145*H145</f>
        <v>317.97520400000002</v>
      </c>
      <c r="Q145" s="144">
        <v>0</v>
      </c>
      <c r="R145" s="144">
        <f>Q145*H145</f>
        <v>0</v>
      </c>
      <c r="S145" s="144">
        <v>0.26100000000000001</v>
      </c>
      <c r="T145" s="145">
        <f>S145*H145</f>
        <v>292.22369100000003</v>
      </c>
      <c r="AR145" s="146" t="s">
        <v>253</v>
      </c>
      <c r="AT145" s="146" t="s">
        <v>250</v>
      </c>
      <c r="AU145" s="146" t="s">
        <v>88</v>
      </c>
      <c r="AY145" s="17" t="s">
        <v>248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86</v>
      </c>
      <c r="BK145" s="147">
        <f>ROUND(I145*H145,2)</f>
        <v>0</v>
      </c>
      <c r="BL145" s="17" t="s">
        <v>253</v>
      </c>
      <c r="BM145" s="146" t="s">
        <v>512</v>
      </c>
    </row>
    <row r="146" spans="2:65" s="12" customFormat="1" x14ac:dyDescent="0.2">
      <c r="B146" s="229"/>
      <c r="C146" s="230"/>
      <c r="D146" s="231" t="s">
        <v>255</v>
      </c>
      <c r="E146" s="232" t="s">
        <v>1</v>
      </c>
      <c r="F146" s="233" t="s">
        <v>481</v>
      </c>
      <c r="G146" s="230"/>
      <c r="H146" s="234">
        <v>1119.6310000000001</v>
      </c>
      <c r="I146" s="247"/>
      <c r="J146" s="230"/>
      <c r="L146" s="148"/>
      <c r="M146" s="150"/>
      <c r="T146" s="151"/>
      <c r="AT146" s="149" t="s">
        <v>255</v>
      </c>
      <c r="AU146" s="149" t="s">
        <v>88</v>
      </c>
      <c r="AV146" s="12" t="s">
        <v>88</v>
      </c>
      <c r="AW146" s="12" t="s">
        <v>34</v>
      </c>
      <c r="AX146" s="12" t="s">
        <v>86</v>
      </c>
      <c r="AY146" s="149" t="s">
        <v>248</v>
      </c>
    </row>
    <row r="147" spans="2:65" s="1" customFormat="1" ht="16.5" customHeight="1" x14ac:dyDescent="0.2">
      <c r="B147" s="184"/>
      <c r="C147" s="222" t="s">
        <v>270</v>
      </c>
      <c r="D147" s="222" t="s">
        <v>250</v>
      </c>
      <c r="E147" s="223" t="s">
        <v>513</v>
      </c>
      <c r="F147" s="224" t="s">
        <v>514</v>
      </c>
      <c r="G147" s="225" t="s">
        <v>298</v>
      </c>
      <c r="H147" s="226">
        <v>18</v>
      </c>
      <c r="I147" s="180">
        <v>0</v>
      </c>
      <c r="J147" s="228">
        <f>ROUND(I147*H147,2)</f>
        <v>0</v>
      </c>
      <c r="K147" s="141"/>
      <c r="L147" s="29"/>
      <c r="M147" s="142" t="s">
        <v>1</v>
      </c>
      <c r="N147" s="143" t="s">
        <v>43</v>
      </c>
      <c r="O147" s="144">
        <v>6.72</v>
      </c>
      <c r="P147" s="144">
        <f>O147*H147</f>
        <v>120.96</v>
      </c>
      <c r="Q147" s="144">
        <v>0</v>
      </c>
      <c r="R147" s="144">
        <f>Q147*H147</f>
        <v>0</v>
      </c>
      <c r="S147" s="144">
        <v>2.4</v>
      </c>
      <c r="T147" s="145">
        <f>S147*H147</f>
        <v>43.199999999999996</v>
      </c>
      <c r="AR147" s="146" t="s">
        <v>253</v>
      </c>
      <c r="AT147" s="146" t="s">
        <v>250</v>
      </c>
      <c r="AU147" s="146" t="s">
        <v>88</v>
      </c>
      <c r="AY147" s="17" t="s">
        <v>248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86</v>
      </c>
      <c r="BK147" s="147">
        <f>ROUND(I147*H147,2)</f>
        <v>0</v>
      </c>
      <c r="BL147" s="17" t="s">
        <v>253</v>
      </c>
      <c r="BM147" s="146" t="s">
        <v>515</v>
      </c>
    </row>
    <row r="148" spans="2:65" s="12" customFormat="1" x14ac:dyDescent="0.2">
      <c r="B148" s="229"/>
      <c r="C148" s="230"/>
      <c r="D148" s="231" t="s">
        <v>255</v>
      </c>
      <c r="E148" s="232" t="s">
        <v>1</v>
      </c>
      <c r="F148" s="233" t="s">
        <v>516</v>
      </c>
      <c r="G148" s="230"/>
      <c r="H148" s="234">
        <v>18</v>
      </c>
      <c r="I148" s="247"/>
      <c r="J148" s="230"/>
      <c r="L148" s="148"/>
      <c r="M148" s="150"/>
      <c r="T148" s="151"/>
      <c r="AT148" s="149" t="s">
        <v>255</v>
      </c>
      <c r="AU148" s="149" t="s">
        <v>88</v>
      </c>
      <c r="AV148" s="12" t="s">
        <v>88</v>
      </c>
      <c r="AW148" s="12" t="s">
        <v>34</v>
      </c>
      <c r="AX148" s="12" t="s">
        <v>86</v>
      </c>
      <c r="AY148" s="149" t="s">
        <v>248</v>
      </c>
    </row>
    <row r="149" spans="2:65" s="1" customFormat="1" ht="38" customHeight="1" x14ac:dyDescent="0.2">
      <c r="B149" s="184"/>
      <c r="C149" s="222" t="s">
        <v>276</v>
      </c>
      <c r="D149" s="222" t="s">
        <v>250</v>
      </c>
      <c r="E149" s="223" t="s">
        <v>517</v>
      </c>
      <c r="F149" s="224" t="s">
        <v>518</v>
      </c>
      <c r="G149" s="225" t="s">
        <v>298</v>
      </c>
      <c r="H149" s="226">
        <v>4</v>
      </c>
      <c r="I149" s="180">
        <v>0</v>
      </c>
      <c r="J149" s="228">
        <f>ROUND(I149*H149,2)</f>
        <v>0</v>
      </c>
      <c r="K149" s="141"/>
      <c r="L149" s="29"/>
      <c r="M149" s="142" t="s">
        <v>1</v>
      </c>
      <c r="N149" s="143" t="s">
        <v>43</v>
      </c>
      <c r="O149" s="144">
        <v>10.88</v>
      </c>
      <c r="P149" s="144">
        <f>O149*H149</f>
        <v>43.52</v>
      </c>
      <c r="Q149" s="144">
        <v>0</v>
      </c>
      <c r="R149" s="144">
        <f>Q149*H149</f>
        <v>0</v>
      </c>
      <c r="S149" s="144">
        <v>2.2000000000000002</v>
      </c>
      <c r="T149" s="145">
        <f>S149*H149</f>
        <v>8.8000000000000007</v>
      </c>
      <c r="AR149" s="146" t="s">
        <v>253</v>
      </c>
      <c r="AT149" s="146" t="s">
        <v>250</v>
      </c>
      <c r="AU149" s="146" t="s">
        <v>88</v>
      </c>
      <c r="AY149" s="17" t="s">
        <v>248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86</v>
      </c>
      <c r="BK149" s="147">
        <f>ROUND(I149*H149,2)</f>
        <v>0</v>
      </c>
      <c r="BL149" s="17" t="s">
        <v>253</v>
      </c>
      <c r="BM149" s="146" t="s">
        <v>519</v>
      </c>
    </row>
    <row r="150" spans="2:65" s="12" customFormat="1" x14ac:dyDescent="0.2">
      <c r="B150" s="229"/>
      <c r="C150" s="230"/>
      <c r="D150" s="231" t="s">
        <v>255</v>
      </c>
      <c r="E150" s="232" t="s">
        <v>1</v>
      </c>
      <c r="F150" s="233" t="s">
        <v>520</v>
      </c>
      <c r="G150" s="230"/>
      <c r="H150" s="234">
        <v>4</v>
      </c>
      <c r="I150" s="247"/>
      <c r="J150" s="230"/>
      <c r="L150" s="148"/>
      <c r="M150" s="150"/>
      <c r="T150" s="151"/>
      <c r="AT150" s="149" t="s">
        <v>255</v>
      </c>
      <c r="AU150" s="149" t="s">
        <v>88</v>
      </c>
      <c r="AV150" s="12" t="s">
        <v>88</v>
      </c>
      <c r="AW150" s="12" t="s">
        <v>34</v>
      </c>
      <c r="AX150" s="12" t="s">
        <v>86</v>
      </c>
      <c r="AY150" s="149" t="s">
        <v>248</v>
      </c>
    </row>
    <row r="151" spans="2:65" s="1" customFormat="1" ht="24.15" customHeight="1" x14ac:dyDescent="0.2">
      <c r="B151" s="184"/>
      <c r="C151" s="222" t="s">
        <v>280</v>
      </c>
      <c r="D151" s="222" t="s">
        <v>250</v>
      </c>
      <c r="E151" s="223" t="s">
        <v>521</v>
      </c>
      <c r="F151" s="224" t="s">
        <v>522</v>
      </c>
      <c r="G151" s="225" t="s">
        <v>193</v>
      </c>
      <c r="H151" s="226">
        <v>64.024000000000001</v>
      </c>
      <c r="I151" s="180">
        <v>0</v>
      </c>
      <c r="J151" s="228">
        <f>ROUND(I151*H151,2)</f>
        <v>0</v>
      </c>
      <c r="K151" s="141"/>
      <c r="L151" s="29"/>
      <c r="M151" s="142" t="s">
        <v>1</v>
      </c>
      <c r="N151" s="143" t="s">
        <v>43</v>
      </c>
      <c r="O151" s="144">
        <v>0.91</v>
      </c>
      <c r="P151" s="144">
        <f>O151*H151</f>
        <v>58.261839999999999</v>
      </c>
      <c r="Q151" s="144">
        <v>0</v>
      </c>
      <c r="R151" s="144">
        <f>Q151*H151</f>
        <v>0</v>
      </c>
      <c r="S151" s="144">
        <v>5.8999999999999997E-2</v>
      </c>
      <c r="T151" s="145">
        <f>S151*H151</f>
        <v>3.7774159999999997</v>
      </c>
      <c r="AR151" s="146" t="s">
        <v>253</v>
      </c>
      <c r="AT151" s="146" t="s">
        <v>250</v>
      </c>
      <c r="AU151" s="146" t="s">
        <v>88</v>
      </c>
      <c r="AY151" s="17" t="s">
        <v>248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86</v>
      </c>
      <c r="BK151" s="147">
        <f>ROUND(I151*H151,2)</f>
        <v>0</v>
      </c>
      <c r="BL151" s="17" t="s">
        <v>253</v>
      </c>
      <c r="BM151" s="146" t="s">
        <v>523</v>
      </c>
    </row>
    <row r="152" spans="2:65" s="12" customFormat="1" ht="20" x14ac:dyDescent="0.2">
      <c r="B152" s="229"/>
      <c r="C152" s="230"/>
      <c r="D152" s="231" t="s">
        <v>255</v>
      </c>
      <c r="E152" s="232" t="s">
        <v>1</v>
      </c>
      <c r="F152" s="233" t="s">
        <v>524</v>
      </c>
      <c r="G152" s="230"/>
      <c r="H152" s="234">
        <v>58.3</v>
      </c>
      <c r="I152" s="247"/>
      <c r="J152" s="230"/>
      <c r="L152" s="148"/>
      <c r="M152" s="150"/>
      <c r="T152" s="151"/>
      <c r="AT152" s="149" t="s">
        <v>255</v>
      </c>
      <c r="AU152" s="149" t="s">
        <v>88</v>
      </c>
      <c r="AV152" s="12" t="s">
        <v>88</v>
      </c>
      <c r="AW152" s="12" t="s">
        <v>34</v>
      </c>
      <c r="AX152" s="12" t="s">
        <v>78</v>
      </c>
      <c r="AY152" s="149" t="s">
        <v>248</v>
      </c>
    </row>
    <row r="153" spans="2:65" s="12" customFormat="1" x14ac:dyDescent="0.2">
      <c r="B153" s="229"/>
      <c r="C153" s="230"/>
      <c r="D153" s="231" t="s">
        <v>255</v>
      </c>
      <c r="E153" s="232" t="s">
        <v>1</v>
      </c>
      <c r="F153" s="233" t="s">
        <v>525</v>
      </c>
      <c r="G153" s="230"/>
      <c r="H153" s="234">
        <v>5.7240000000000002</v>
      </c>
      <c r="I153" s="247"/>
      <c r="J153" s="230"/>
      <c r="L153" s="148"/>
      <c r="M153" s="150"/>
      <c r="T153" s="151"/>
      <c r="AT153" s="149" t="s">
        <v>255</v>
      </c>
      <c r="AU153" s="149" t="s">
        <v>88</v>
      </c>
      <c r="AV153" s="12" t="s">
        <v>88</v>
      </c>
      <c r="AW153" s="12" t="s">
        <v>34</v>
      </c>
      <c r="AX153" s="12" t="s">
        <v>78</v>
      </c>
      <c r="AY153" s="149" t="s">
        <v>248</v>
      </c>
    </row>
    <row r="154" spans="2:65" s="13" customFormat="1" x14ac:dyDescent="0.2">
      <c r="B154" s="235"/>
      <c r="C154" s="236"/>
      <c r="D154" s="231" t="s">
        <v>255</v>
      </c>
      <c r="E154" s="237" t="s">
        <v>1</v>
      </c>
      <c r="F154" s="238" t="s">
        <v>275</v>
      </c>
      <c r="G154" s="236"/>
      <c r="H154" s="239">
        <v>64.024000000000001</v>
      </c>
      <c r="I154" s="248"/>
      <c r="J154" s="236"/>
      <c r="L154" s="152"/>
      <c r="M154" s="154"/>
      <c r="T154" s="155"/>
      <c r="AT154" s="153" t="s">
        <v>255</v>
      </c>
      <c r="AU154" s="153" t="s">
        <v>88</v>
      </c>
      <c r="AV154" s="13" t="s">
        <v>253</v>
      </c>
      <c r="AW154" s="13" t="s">
        <v>34</v>
      </c>
      <c r="AX154" s="13" t="s">
        <v>86</v>
      </c>
      <c r="AY154" s="153" t="s">
        <v>248</v>
      </c>
    </row>
    <row r="155" spans="2:65" s="1" customFormat="1" ht="24.15" customHeight="1" x14ac:dyDescent="0.2">
      <c r="B155" s="184"/>
      <c r="C155" s="222" t="s">
        <v>286</v>
      </c>
      <c r="D155" s="222" t="s">
        <v>250</v>
      </c>
      <c r="E155" s="223" t="s">
        <v>526</v>
      </c>
      <c r="F155" s="224" t="s">
        <v>527</v>
      </c>
      <c r="G155" s="225" t="s">
        <v>298</v>
      </c>
      <c r="H155" s="226">
        <v>46.173999999999999</v>
      </c>
      <c r="I155" s="180">
        <v>0</v>
      </c>
      <c r="J155" s="228">
        <f>ROUND(I155*H155,2)</f>
        <v>0</v>
      </c>
      <c r="K155" s="141"/>
      <c r="L155" s="29"/>
      <c r="M155" s="142" t="s">
        <v>1</v>
      </c>
      <c r="N155" s="143" t="s">
        <v>43</v>
      </c>
      <c r="O155" s="144">
        <v>4.67</v>
      </c>
      <c r="P155" s="144">
        <f>O155*H155</f>
        <v>215.63257999999999</v>
      </c>
      <c r="Q155" s="144">
        <v>0</v>
      </c>
      <c r="R155" s="144">
        <f>Q155*H155</f>
        <v>0</v>
      </c>
      <c r="S155" s="144">
        <v>1.8</v>
      </c>
      <c r="T155" s="145">
        <f>S155*H155</f>
        <v>83.113200000000006</v>
      </c>
      <c r="AR155" s="146" t="s">
        <v>253</v>
      </c>
      <c r="AT155" s="146" t="s">
        <v>250</v>
      </c>
      <c r="AU155" s="146" t="s">
        <v>88</v>
      </c>
      <c r="AY155" s="17" t="s">
        <v>248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86</v>
      </c>
      <c r="BK155" s="147">
        <f>ROUND(I155*H155,2)</f>
        <v>0</v>
      </c>
      <c r="BL155" s="17" t="s">
        <v>253</v>
      </c>
      <c r="BM155" s="146" t="s">
        <v>528</v>
      </c>
    </row>
    <row r="156" spans="2:65" s="12" customFormat="1" ht="30" x14ac:dyDescent="0.2">
      <c r="B156" s="229"/>
      <c r="C156" s="230"/>
      <c r="D156" s="231" t="s">
        <v>255</v>
      </c>
      <c r="E156" s="232" t="s">
        <v>1</v>
      </c>
      <c r="F156" s="233" t="s">
        <v>529</v>
      </c>
      <c r="G156" s="230"/>
      <c r="H156" s="234">
        <v>19.925999999999998</v>
      </c>
      <c r="I156" s="247"/>
      <c r="J156" s="230"/>
      <c r="L156" s="148"/>
      <c r="M156" s="150"/>
      <c r="T156" s="151"/>
      <c r="AT156" s="149" t="s">
        <v>255</v>
      </c>
      <c r="AU156" s="149" t="s">
        <v>88</v>
      </c>
      <c r="AV156" s="12" t="s">
        <v>88</v>
      </c>
      <c r="AW156" s="12" t="s">
        <v>34</v>
      </c>
      <c r="AX156" s="12" t="s">
        <v>78</v>
      </c>
      <c r="AY156" s="149" t="s">
        <v>248</v>
      </c>
    </row>
    <row r="157" spans="2:65" s="12" customFormat="1" x14ac:dyDescent="0.2">
      <c r="B157" s="229"/>
      <c r="C157" s="230"/>
      <c r="D157" s="231" t="s">
        <v>255</v>
      </c>
      <c r="E157" s="232" t="s">
        <v>1</v>
      </c>
      <c r="F157" s="233" t="s">
        <v>530</v>
      </c>
      <c r="G157" s="230"/>
      <c r="H157" s="234">
        <v>2.1669999999999998</v>
      </c>
      <c r="I157" s="247"/>
      <c r="J157" s="230"/>
      <c r="L157" s="148"/>
      <c r="M157" s="150"/>
      <c r="T157" s="151"/>
      <c r="AT157" s="149" t="s">
        <v>255</v>
      </c>
      <c r="AU157" s="149" t="s">
        <v>88</v>
      </c>
      <c r="AV157" s="12" t="s">
        <v>88</v>
      </c>
      <c r="AW157" s="12" t="s">
        <v>34</v>
      </c>
      <c r="AX157" s="12" t="s">
        <v>78</v>
      </c>
      <c r="AY157" s="149" t="s">
        <v>248</v>
      </c>
    </row>
    <row r="158" spans="2:65" s="12" customFormat="1" x14ac:dyDescent="0.2">
      <c r="B158" s="229"/>
      <c r="C158" s="230"/>
      <c r="D158" s="231" t="s">
        <v>255</v>
      </c>
      <c r="E158" s="232" t="s">
        <v>1</v>
      </c>
      <c r="F158" s="233" t="s">
        <v>531</v>
      </c>
      <c r="G158" s="230"/>
      <c r="H158" s="234">
        <v>24.081</v>
      </c>
      <c r="I158" s="247"/>
      <c r="J158" s="230"/>
      <c r="L158" s="148"/>
      <c r="M158" s="150"/>
      <c r="T158" s="151"/>
      <c r="AT158" s="149" t="s">
        <v>255</v>
      </c>
      <c r="AU158" s="149" t="s">
        <v>88</v>
      </c>
      <c r="AV158" s="12" t="s">
        <v>88</v>
      </c>
      <c r="AW158" s="12" t="s">
        <v>34</v>
      </c>
      <c r="AX158" s="12" t="s">
        <v>78</v>
      </c>
      <c r="AY158" s="149" t="s">
        <v>248</v>
      </c>
    </row>
    <row r="159" spans="2:65" s="13" customFormat="1" x14ac:dyDescent="0.2">
      <c r="B159" s="235"/>
      <c r="C159" s="236"/>
      <c r="D159" s="231" t="s">
        <v>255</v>
      </c>
      <c r="E159" s="237" t="s">
        <v>1</v>
      </c>
      <c r="F159" s="238" t="s">
        <v>275</v>
      </c>
      <c r="G159" s="236"/>
      <c r="H159" s="239">
        <v>46.173999999999999</v>
      </c>
      <c r="I159" s="248"/>
      <c r="J159" s="236"/>
      <c r="L159" s="152"/>
      <c r="M159" s="154"/>
      <c r="T159" s="155"/>
      <c r="AT159" s="153" t="s">
        <v>255</v>
      </c>
      <c r="AU159" s="153" t="s">
        <v>88</v>
      </c>
      <c r="AV159" s="13" t="s">
        <v>253</v>
      </c>
      <c r="AW159" s="13" t="s">
        <v>34</v>
      </c>
      <c r="AX159" s="13" t="s">
        <v>86</v>
      </c>
      <c r="AY159" s="153" t="s">
        <v>248</v>
      </c>
    </row>
    <row r="160" spans="2:65" s="1" customFormat="1" ht="24.15" customHeight="1" x14ac:dyDescent="0.2">
      <c r="B160" s="184"/>
      <c r="C160" s="222" t="s">
        <v>291</v>
      </c>
      <c r="D160" s="222" t="s">
        <v>250</v>
      </c>
      <c r="E160" s="223" t="s">
        <v>532</v>
      </c>
      <c r="F160" s="224" t="s">
        <v>533</v>
      </c>
      <c r="G160" s="225" t="s">
        <v>259</v>
      </c>
      <c r="H160" s="226">
        <v>4</v>
      </c>
      <c r="I160" s="180">
        <v>0</v>
      </c>
      <c r="J160" s="228">
        <f>ROUND(I160*H160,2)</f>
        <v>0</v>
      </c>
      <c r="K160" s="141"/>
      <c r="L160" s="29"/>
      <c r="M160" s="142" t="s">
        <v>1</v>
      </c>
      <c r="N160" s="143" t="s">
        <v>43</v>
      </c>
      <c r="O160" s="144">
        <v>2.9430000000000001</v>
      </c>
      <c r="P160" s="144">
        <f>O160*H160</f>
        <v>11.772</v>
      </c>
      <c r="Q160" s="144">
        <v>0</v>
      </c>
      <c r="R160" s="144">
        <f>Q160*H160</f>
        <v>0</v>
      </c>
      <c r="S160" s="144">
        <v>8.8999999999999996E-2</v>
      </c>
      <c r="T160" s="145">
        <f>S160*H160</f>
        <v>0.35599999999999998</v>
      </c>
      <c r="AR160" s="146" t="s">
        <v>253</v>
      </c>
      <c r="AT160" s="146" t="s">
        <v>250</v>
      </c>
      <c r="AU160" s="146" t="s">
        <v>88</v>
      </c>
      <c r="AY160" s="17" t="s">
        <v>248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86</v>
      </c>
      <c r="BK160" s="147">
        <f>ROUND(I160*H160,2)</f>
        <v>0</v>
      </c>
      <c r="BL160" s="17" t="s">
        <v>253</v>
      </c>
      <c r="BM160" s="146" t="s">
        <v>534</v>
      </c>
    </row>
    <row r="161" spans="2:65" s="1" customFormat="1" ht="24.15" customHeight="1" x14ac:dyDescent="0.2">
      <c r="B161" s="184"/>
      <c r="C161" s="222" t="s">
        <v>139</v>
      </c>
      <c r="D161" s="222" t="s">
        <v>250</v>
      </c>
      <c r="E161" s="223" t="s">
        <v>535</v>
      </c>
      <c r="F161" s="224" t="s">
        <v>536</v>
      </c>
      <c r="G161" s="225" t="s">
        <v>283</v>
      </c>
      <c r="H161" s="226">
        <v>250</v>
      </c>
      <c r="I161" s="180">
        <v>0</v>
      </c>
      <c r="J161" s="228">
        <f>ROUND(I161*H161,2)</f>
        <v>0</v>
      </c>
      <c r="K161" s="141"/>
      <c r="L161" s="29"/>
      <c r="M161" s="142" t="s">
        <v>1</v>
      </c>
      <c r="N161" s="143" t="s">
        <v>43</v>
      </c>
      <c r="O161" s="144">
        <v>0.34200000000000003</v>
      </c>
      <c r="P161" s="144">
        <f>O161*H161</f>
        <v>85.5</v>
      </c>
      <c r="Q161" s="144">
        <v>0</v>
      </c>
      <c r="R161" s="144">
        <f>Q161*H161</f>
        <v>0</v>
      </c>
      <c r="S161" s="144">
        <v>1.2999999999999999E-2</v>
      </c>
      <c r="T161" s="145">
        <f>S161*H161</f>
        <v>3.25</v>
      </c>
      <c r="AR161" s="146" t="s">
        <v>253</v>
      </c>
      <c r="AT161" s="146" t="s">
        <v>250</v>
      </c>
      <c r="AU161" s="146" t="s">
        <v>88</v>
      </c>
      <c r="AY161" s="17" t="s">
        <v>248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86</v>
      </c>
      <c r="BK161" s="147">
        <f>ROUND(I161*H161,2)</f>
        <v>0</v>
      </c>
      <c r="BL161" s="17" t="s">
        <v>253</v>
      </c>
      <c r="BM161" s="146" t="s">
        <v>537</v>
      </c>
    </row>
    <row r="162" spans="2:65" s="1" customFormat="1" ht="24.15" customHeight="1" x14ac:dyDescent="0.2">
      <c r="B162" s="184"/>
      <c r="C162" s="222" t="s">
        <v>142</v>
      </c>
      <c r="D162" s="222" t="s">
        <v>250</v>
      </c>
      <c r="E162" s="223" t="s">
        <v>538</v>
      </c>
      <c r="F162" s="224" t="s">
        <v>539</v>
      </c>
      <c r="G162" s="225" t="s">
        <v>283</v>
      </c>
      <c r="H162" s="226">
        <v>243.30500000000001</v>
      </c>
      <c r="I162" s="180">
        <v>0</v>
      </c>
      <c r="J162" s="228">
        <f>ROUND(I162*H162,2)</f>
        <v>0</v>
      </c>
      <c r="K162" s="141"/>
      <c r="L162" s="29"/>
      <c r="M162" s="142" t="s">
        <v>1</v>
      </c>
      <c r="N162" s="143" t="s">
        <v>43</v>
      </c>
      <c r="O162" s="144">
        <v>0.92900000000000005</v>
      </c>
      <c r="P162" s="144">
        <f>O162*H162</f>
        <v>226.03034500000001</v>
      </c>
      <c r="Q162" s="144">
        <v>0</v>
      </c>
      <c r="R162" s="144">
        <f>Q162*H162</f>
        <v>0</v>
      </c>
      <c r="S162" s="144">
        <v>3.3000000000000002E-2</v>
      </c>
      <c r="T162" s="145">
        <f>S162*H162</f>
        <v>8.029065000000001</v>
      </c>
      <c r="AR162" s="146" t="s">
        <v>253</v>
      </c>
      <c r="AT162" s="146" t="s">
        <v>250</v>
      </c>
      <c r="AU162" s="146" t="s">
        <v>88</v>
      </c>
      <c r="AY162" s="17" t="s">
        <v>248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86</v>
      </c>
      <c r="BK162" s="147">
        <f>ROUND(I162*H162,2)</f>
        <v>0</v>
      </c>
      <c r="BL162" s="17" t="s">
        <v>253</v>
      </c>
      <c r="BM162" s="146" t="s">
        <v>540</v>
      </c>
    </row>
    <row r="163" spans="2:65" s="12" customFormat="1" ht="30" x14ac:dyDescent="0.2">
      <c r="B163" s="229"/>
      <c r="C163" s="230"/>
      <c r="D163" s="231" t="s">
        <v>255</v>
      </c>
      <c r="E163" s="232" t="s">
        <v>1</v>
      </c>
      <c r="F163" s="233" t="s">
        <v>541</v>
      </c>
      <c r="G163" s="230"/>
      <c r="H163" s="234">
        <v>22.7</v>
      </c>
      <c r="I163" s="247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78</v>
      </c>
      <c r="AY163" s="149" t="s">
        <v>248</v>
      </c>
    </row>
    <row r="164" spans="2:65" s="12" customFormat="1" ht="20" x14ac:dyDescent="0.2">
      <c r="B164" s="229"/>
      <c r="C164" s="230"/>
      <c r="D164" s="231" t="s">
        <v>255</v>
      </c>
      <c r="E164" s="232" t="s">
        <v>1</v>
      </c>
      <c r="F164" s="233" t="s">
        <v>542</v>
      </c>
      <c r="G164" s="230"/>
      <c r="H164" s="234">
        <v>16.635000000000002</v>
      </c>
      <c r="I164" s="247"/>
      <c r="J164" s="230"/>
      <c r="L164" s="148"/>
      <c r="M164" s="150"/>
      <c r="T164" s="151"/>
      <c r="AT164" s="149" t="s">
        <v>255</v>
      </c>
      <c r="AU164" s="149" t="s">
        <v>88</v>
      </c>
      <c r="AV164" s="12" t="s">
        <v>88</v>
      </c>
      <c r="AW164" s="12" t="s">
        <v>34</v>
      </c>
      <c r="AX164" s="12" t="s">
        <v>78</v>
      </c>
      <c r="AY164" s="149" t="s">
        <v>248</v>
      </c>
    </row>
    <row r="165" spans="2:65" s="12" customFormat="1" ht="30" x14ac:dyDescent="0.2">
      <c r="B165" s="229"/>
      <c r="C165" s="230"/>
      <c r="D165" s="231" t="s">
        <v>255</v>
      </c>
      <c r="E165" s="232" t="s">
        <v>1</v>
      </c>
      <c r="F165" s="233" t="s">
        <v>543</v>
      </c>
      <c r="G165" s="230"/>
      <c r="H165" s="234">
        <v>17.2</v>
      </c>
      <c r="I165" s="247"/>
      <c r="J165" s="230"/>
      <c r="L165" s="148"/>
      <c r="M165" s="150"/>
      <c r="T165" s="151"/>
      <c r="AT165" s="149" t="s">
        <v>255</v>
      </c>
      <c r="AU165" s="149" t="s">
        <v>88</v>
      </c>
      <c r="AV165" s="12" t="s">
        <v>88</v>
      </c>
      <c r="AW165" s="12" t="s">
        <v>34</v>
      </c>
      <c r="AX165" s="12" t="s">
        <v>78</v>
      </c>
      <c r="AY165" s="149" t="s">
        <v>248</v>
      </c>
    </row>
    <row r="166" spans="2:65" s="12" customFormat="1" ht="40" x14ac:dyDescent="0.2">
      <c r="B166" s="229"/>
      <c r="C166" s="230"/>
      <c r="D166" s="231" t="s">
        <v>255</v>
      </c>
      <c r="E166" s="232" t="s">
        <v>1</v>
      </c>
      <c r="F166" s="233" t="s">
        <v>544</v>
      </c>
      <c r="G166" s="230"/>
      <c r="H166" s="234">
        <v>54.38</v>
      </c>
      <c r="I166" s="247"/>
      <c r="J166" s="230"/>
      <c r="L166" s="148"/>
      <c r="M166" s="150"/>
      <c r="T166" s="151"/>
      <c r="AT166" s="149" t="s">
        <v>255</v>
      </c>
      <c r="AU166" s="149" t="s">
        <v>88</v>
      </c>
      <c r="AV166" s="12" t="s">
        <v>88</v>
      </c>
      <c r="AW166" s="12" t="s">
        <v>34</v>
      </c>
      <c r="AX166" s="12" t="s">
        <v>78</v>
      </c>
      <c r="AY166" s="149" t="s">
        <v>248</v>
      </c>
    </row>
    <row r="167" spans="2:65" s="12" customFormat="1" ht="30" x14ac:dyDescent="0.2">
      <c r="B167" s="229"/>
      <c r="C167" s="230"/>
      <c r="D167" s="231" t="s">
        <v>255</v>
      </c>
      <c r="E167" s="232" t="s">
        <v>1</v>
      </c>
      <c r="F167" s="233" t="s">
        <v>545</v>
      </c>
      <c r="G167" s="230"/>
      <c r="H167" s="234">
        <v>79.739999999999995</v>
      </c>
      <c r="I167" s="247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248</v>
      </c>
    </row>
    <row r="168" spans="2:65" s="12" customFormat="1" x14ac:dyDescent="0.2">
      <c r="B168" s="229"/>
      <c r="C168" s="230"/>
      <c r="D168" s="231" t="s">
        <v>255</v>
      </c>
      <c r="E168" s="232" t="s">
        <v>1</v>
      </c>
      <c r="F168" s="233" t="s">
        <v>546</v>
      </c>
      <c r="G168" s="230"/>
      <c r="H168" s="234">
        <v>-14.9</v>
      </c>
      <c r="I168" s="247"/>
      <c r="J168" s="230"/>
      <c r="L168" s="148"/>
      <c r="M168" s="150"/>
      <c r="T168" s="151"/>
      <c r="AT168" s="149" t="s">
        <v>255</v>
      </c>
      <c r="AU168" s="149" t="s">
        <v>88</v>
      </c>
      <c r="AV168" s="12" t="s">
        <v>88</v>
      </c>
      <c r="AW168" s="12" t="s">
        <v>34</v>
      </c>
      <c r="AX168" s="12" t="s">
        <v>78</v>
      </c>
      <c r="AY168" s="149" t="s">
        <v>248</v>
      </c>
    </row>
    <row r="169" spans="2:65" s="12" customFormat="1" ht="30" x14ac:dyDescent="0.2">
      <c r="B169" s="229"/>
      <c r="C169" s="230"/>
      <c r="D169" s="231" t="s">
        <v>255</v>
      </c>
      <c r="E169" s="232" t="s">
        <v>1</v>
      </c>
      <c r="F169" s="233" t="s">
        <v>547</v>
      </c>
      <c r="G169" s="230"/>
      <c r="H169" s="234">
        <v>27.21</v>
      </c>
      <c r="I169" s="247"/>
      <c r="J169" s="230"/>
      <c r="L169" s="148"/>
      <c r="M169" s="150"/>
      <c r="T169" s="151"/>
      <c r="AT169" s="149" t="s">
        <v>255</v>
      </c>
      <c r="AU169" s="149" t="s">
        <v>88</v>
      </c>
      <c r="AV169" s="12" t="s">
        <v>88</v>
      </c>
      <c r="AW169" s="12" t="s">
        <v>34</v>
      </c>
      <c r="AX169" s="12" t="s">
        <v>78</v>
      </c>
      <c r="AY169" s="149" t="s">
        <v>248</v>
      </c>
    </row>
    <row r="170" spans="2:65" s="12" customFormat="1" ht="30" x14ac:dyDescent="0.2">
      <c r="B170" s="229"/>
      <c r="C170" s="230"/>
      <c r="D170" s="231" t="s">
        <v>255</v>
      </c>
      <c r="E170" s="232" t="s">
        <v>1</v>
      </c>
      <c r="F170" s="233" t="s">
        <v>548</v>
      </c>
      <c r="G170" s="230"/>
      <c r="H170" s="234">
        <v>40.340000000000003</v>
      </c>
      <c r="I170" s="247"/>
      <c r="J170" s="230"/>
      <c r="L170" s="148"/>
      <c r="M170" s="150"/>
      <c r="T170" s="151"/>
      <c r="AT170" s="149" t="s">
        <v>255</v>
      </c>
      <c r="AU170" s="149" t="s">
        <v>88</v>
      </c>
      <c r="AV170" s="12" t="s">
        <v>88</v>
      </c>
      <c r="AW170" s="12" t="s">
        <v>34</v>
      </c>
      <c r="AX170" s="12" t="s">
        <v>78</v>
      </c>
      <c r="AY170" s="149" t="s">
        <v>248</v>
      </c>
    </row>
    <row r="171" spans="2:65" s="13" customFormat="1" x14ac:dyDescent="0.2">
      <c r="B171" s="235"/>
      <c r="C171" s="236"/>
      <c r="D171" s="231" t="s">
        <v>255</v>
      </c>
      <c r="E171" s="237" t="s">
        <v>1</v>
      </c>
      <c r="F171" s="238" t="s">
        <v>275</v>
      </c>
      <c r="G171" s="236"/>
      <c r="H171" s="239">
        <v>243.30500000000001</v>
      </c>
      <c r="I171" s="248"/>
      <c r="J171" s="236"/>
      <c r="L171" s="152"/>
      <c r="M171" s="154"/>
      <c r="T171" s="155"/>
      <c r="AT171" s="153" t="s">
        <v>255</v>
      </c>
      <c r="AU171" s="153" t="s">
        <v>88</v>
      </c>
      <c r="AV171" s="13" t="s">
        <v>253</v>
      </c>
      <c r="AW171" s="13" t="s">
        <v>34</v>
      </c>
      <c r="AX171" s="13" t="s">
        <v>86</v>
      </c>
      <c r="AY171" s="153" t="s">
        <v>248</v>
      </c>
    </row>
    <row r="172" spans="2:65" s="1" customFormat="1" ht="24.15" customHeight="1" x14ac:dyDescent="0.2">
      <c r="B172" s="184"/>
      <c r="C172" s="222" t="s">
        <v>311</v>
      </c>
      <c r="D172" s="222" t="s">
        <v>250</v>
      </c>
      <c r="E172" s="223" t="s">
        <v>549</v>
      </c>
      <c r="F172" s="224" t="s">
        <v>550</v>
      </c>
      <c r="G172" s="225" t="s">
        <v>283</v>
      </c>
      <c r="H172" s="226">
        <v>2.1</v>
      </c>
      <c r="I172" s="180">
        <v>0</v>
      </c>
      <c r="J172" s="228">
        <f>ROUND(I172*H172,2)</f>
        <v>0</v>
      </c>
      <c r="K172" s="141"/>
      <c r="L172" s="29"/>
      <c r="M172" s="142" t="s">
        <v>1</v>
      </c>
      <c r="N172" s="143" t="s">
        <v>43</v>
      </c>
      <c r="O172" s="144">
        <v>3.3</v>
      </c>
      <c r="P172" s="144">
        <f>O172*H172</f>
        <v>6.93</v>
      </c>
      <c r="Q172" s="144">
        <v>3.4499999999999999E-3</v>
      </c>
      <c r="R172" s="144">
        <f>Q172*H172</f>
        <v>7.2450000000000006E-3</v>
      </c>
      <c r="S172" s="144">
        <v>8.6999999999999994E-2</v>
      </c>
      <c r="T172" s="145">
        <f>S172*H172</f>
        <v>0.1827</v>
      </c>
      <c r="AR172" s="146" t="s">
        <v>253</v>
      </c>
      <c r="AT172" s="146" t="s">
        <v>250</v>
      </c>
      <c r="AU172" s="146" t="s">
        <v>88</v>
      </c>
      <c r="AY172" s="17" t="s">
        <v>248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86</v>
      </c>
      <c r="BK172" s="147">
        <f>ROUND(I172*H172,2)</f>
        <v>0</v>
      </c>
      <c r="BL172" s="17" t="s">
        <v>253</v>
      </c>
      <c r="BM172" s="146" t="s">
        <v>551</v>
      </c>
    </row>
    <row r="173" spans="2:65" s="12" customFormat="1" x14ac:dyDescent="0.2">
      <c r="B173" s="229"/>
      <c r="C173" s="230"/>
      <c r="D173" s="231" t="s">
        <v>255</v>
      </c>
      <c r="E173" s="232" t="s">
        <v>1</v>
      </c>
      <c r="F173" s="233" t="s">
        <v>552</v>
      </c>
      <c r="G173" s="230"/>
      <c r="H173" s="234">
        <v>2.1</v>
      </c>
      <c r="I173" s="247"/>
      <c r="J173" s="230"/>
      <c r="L173" s="148"/>
      <c r="M173" s="150"/>
      <c r="T173" s="151"/>
      <c r="AT173" s="149" t="s">
        <v>255</v>
      </c>
      <c r="AU173" s="149" t="s">
        <v>88</v>
      </c>
      <c r="AV173" s="12" t="s">
        <v>88</v>
      </c>
      <c r="AW173" s="12" t="s">
        <v>34</v>
      </c>
      <c r="AX173" s="12" t="s">
        <v>86</v>
      </c>
      <c r="AY173" s="149" t="s">
        <v>248</v>
      </c>
    </row>
    <row r="174" spans="2:65" s="1" customFormat="1" ht="24.15" customHeight="1" x14ac:dyDescent="0.2">
      <c r="B174" s="184"/>
      <c r="C174" s="222" t="s">
        <v>316</v>
      </c>
      <c r="D174" s="222" t="s">
        <v>250</v>
      </c>
      <c r="E174" s="223" t="s">
        <v>553</v>
      </c>
      <c r="F174" s="224" t="s">
        <v>554</v>
      </c>
      <c r="G174" s="225" t="s">
        <v>283</v>
      </c>
      <c r="H174" s="226">
        <v>1</v>
      </c>
      <c r="I174" s="180">
        <v>0</v>
      </c>
      <c r="J174" s="228">
        <f>ROUND(I174*H174,2)</f>
        <v>0</v>
      </c>
      <c r="K174" s="141"/>
      <c r="L174" s="29"/>
      <c r="M174" s="142" t="s">
        <v>1</v>
      </c>
      <c r="N174" s="143" t="s">
        <v>43</v>
      </c>
      <c r="O174" s="144">
        <v>4.2</v>
      </c>
      <c r="P174" s="144">
        <f>O174*H174</f>
        <v>4.2</v>
      </c>
      <c r="Q174" s="144">
        <v>3.9500000000000004E-3</v>
      </c>
      <c r="R174" s="144">
        <f>Q174*H174</f>
        <v>3.9500000000000004E-3</v>
      </c>
      <c r="S174" s="144">
        <v>0.16</v>
      </c>
      <c r="T174" s="145">
        <f>S174*H174</f>
        <v>0.16</v>
      </c>
      <c r="AR174" s="146" t="s">
        <v>253</v>
      </c>
      <c r="AT174" s="146" t="s">
        <v>250</v>
      </c>
      <c r="AU174" s="146" t="s">
        <v>88</v>
      </c>
      <c r="AY174" s="17" t="s">
        <v>248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86</v>
      </c>
      <c r="BK174" s="147">
        <f>ROUND(I174*H174,2)</f>
        <v>0</v>
      </c>
      <c r="BL174" s="17" t="s">
        <v>253</v>
      </c>
      <c r="BM174" s="146" t="s">
        <v>555</v>
      </c>
    </row>
    <row r="175" spans="2:65" s="12" customFormat="1" x14ac:dyDescent="0.2">
      <c r="B175" s="229"/>
      <c r="C175" s="230"/>
      <c r="D175" s="231" t="s">
        <v>255</v>
      </c>
      <c r="E175" s="232" t="s">
        <v>1</v>
      </c>
      <c r="F175" s="233" t="s">
        <v>86</v>
      </c>
      <c r="G175" s="230"/>
      <c r="H175" s="234">
        <v>1</v>
      </c>
      <c r="I175" s="247"/>
      <c r="J175" s="230"/>
      <c r="L175" s="148"/>
      <c r="M175" s="150"/>
      <c r="T175" s="151"/>
      <c r="AT175" s="149" t="s">
        <v>255</v>
      </c>
      <c r="AU175" s="149" t="s">
        <v>88</v>
      </c>
      <c r="AV175" s="12" t="s">
        <v>88</v>
      </c>
      <c r="AW175" s="12" t="s">
        <v>34</v>
      </c>
      <c r="AX175" s="12" t="s">
        <v>86</v>
      </c>
      <c r="AY175" s="149" t="s">
        <v>248</v>
      </c>
    </row>
    <row r="176" spans="2:65" s="1" customFormat="1" ht="24.15" customHeight="1" x14ac:dyDescent="0.2">
      <c r="B176" s="184"/>
      <c r="C176" s="222" t="s">
        <v>320</v>
      </c>
      <c r="D176" s="222" t="s">
        <v>250</v>
      </c>
      <c r="E176" s="223" t="s">
        <v>556</v>
      </c>
      <c r="F176" s="224" t="s">
        <v>557</v>
      </c>
      <c r="G176" s="225" t="s">
        <v>283</v>
      </c>
      <c r="H176" s="226">
        <v>2.8</v>
      </c>
      <c r="I176" s="180">
        <v>0</v>
      </c>
      <c r="J176" s="228">
        <f>ROUND(I176*H176,2)</f>
        <v>0</v>
      </c>
      <c r="K176" s="141"/>
      <c r="L176" s="29"/>
      <c r="M176" s="142" t="s">
        <v>1</v>
      </c>
      <c r="N176" s="143" t="s">
        <v>43</v>
      </c>
      <c r="O176" s="144">
        <v>0.6</v>
      </c>
      <c r="P176" s="144">
        <f>O176*H176</f>
        <v>1.68</v>
      </c>
      <c r="Q176" s="144">
        <v>9.7000000000000005E-4</v>
      </c>
      <c r="R176" s="144">
        <f>Q176*H176</f>
        <v>2.7160000000000001E-3</v>
      </c>
      <c r="S176" s="144">
        <v>4.3E-3</v>
      </c>
      <c r="T176" s="145">
        <f>S176*H176</f>
        <v>1.2039999999999999E-2</v>
      </c>
      <c r="AR176" s="146" t="s">
        <v>253</v>
      </c>
      <c r="AT176" s="146" t="s">
        <v>250</v>
      </c>
      <c r="AU176" s="146" t="s">
        <v>88</v>
      </c>
      <c r="AY176" s="17" t="s">
        <v>248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86</v>
      </c>
      <c r="BK176" s="147">
        <f>ROUND(I176*H176,2)</f>
        <v>0</v>
      </c>
      <c r="BL176" s="17" t="s">
        <v>253</v>
      </c>
      <c r="BM176" s="146" t="s">
        <v>558</v>
      </c>
    </row>
    <row r="177" spans="2:65" s="12" customFormat="1" x14ac:dyDescent="0.2">
      <c r="B177" s="229"/>
      <c r="C177" s="230"/>
      <c r="D177" s="231" t="s">
        <v>255</v>
      </c>
      <c r="E177" s="232" t="s">
        <v>1</v>
      </c>
      <c r="F177" s="233" t="s">
        <v>559</v>
      </c>
      <c r="G177" s="230"/>
      <c r="H177" s="234">
        <v>2.8</v>
      </c>
      <c r="I177" s="247"/>
      <c r="J177" s="230"/>
      <c r="L177" s="148"/>
      <c r="M177" s="150"/>
      <c r="T177" s="151"/>
      <c r="AT177" s="149" t="s">
        <v>255</v>
      </c>
      <c r="AU177" s="149" t="s">
        <v>88</v>
      </c>
      <c r="AV177" s="12" t="s">
        <v>88</v>
      </c>
      <c r="AW177" s="12" t="s">
        <v>34</v>
      </c>
      <c r="AX177" s="12" t="s">
        <v>86</v>
      </c>
      <c r="AY177" s="149" t="s">
        <v>248</v>
      </c>
    </row>
    <row r="178" spans="2:65" s="11" customFormat="1" ht="23" customHeight="1" x14ac:dyDescent="0.25">
      <c r="B178" s="215"/>
      <c r="C178" s="216"/>
      <c r="D178" s="217" t="s">
        <v>77</v>
      </c>
      <c r="E178" s="220" t="s">
        <v>447</v>
      </c>
      <c r="F178" s="220" t="s">
        <v>448</v>
      </c>
      <c r="G178" s="216"/>
      <c r="H178" s="216"/>
      <c r="I178" s="249"/>
      <c r="J178" s="221">
        <f>BK178</f>
        <v>0</v>
      </c>
      <c r="L178" s="123"/>
      <c r="M178" s="127"/>
      <c r="P178" s="128">
        <f>SUM(P179:P187)</f>
        <v>1397.9564169999999</v>
      </c>
      <c r="R178" s="128">
        <f>SUM(R179:R187)</f>
        <v>0</v>
      </c>
      <c r="T178" s="129">
        <f>SUM(T179:T187)</f>
        <v>0</v>
      </c>
      <c r="AR178" s="124" t="s">
        <v>86</v>
      </c>
      <c r="AT178" s="130" t="s">
        <v>77</v>
      </c>
      <c r="AU178" s="130" t="s">
        <v>86</v>
      </c>
      <c r="AY178" s="124" t="s">
        <v>248</v>
      </c>
      <c r="BK178" s="131">
        <f>SUM(BK179:BK187)</f>
        <v>0</v>
      </c>
    </row>
    <row r="179" spans="2:65" s="1" customFormat="1" ht="33" customHeight="1" x14ac:dyDescent="0.2">
      <c r="B179" s="184"/>
      <c r="C179" s="222" t="s">
        <v>8</v>
      </c>
      <c r="D179" s="222" t="s">
        <v>250</v>
      </c>
      <c r="E179" s="223" t="s">
        <v>560</v>
      </c>
      <c r="F179" s="224" t="s">
        <v>561</v>
      </c>
      <c r="G179" s="225" t="s">
        <v>343</v>
      </c>
      <c r="H179" s="226">
        <v>684.93700000000001</v>
      </c>
      <c r="I179" s="180">
        <v>0</v>
      </c>
      <c r="J179" s="228">
        <f>ROUND(I179*H179,2)</f>
        <v>0</v>
      </c>
      <c r="K179" s="141"/>
      <c r="L179" s="29"/>
      <c r="M179" s="142" t="s">
        <v>1</v>
      </c>
      <c r="N179" s="143" t="s">
        <v>43</v>
      </c>
      <c r="O179" s="144">
        <v>1.88</v>
      </c>
      <c r="P179" s="144">
        <f>O179*H179</f>
        <v>1287.68156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253</v>
      </c>
      <c r="AT179" s="146" t="s">
        <v>250</v>
      </c>
      <c r="AU179" s="146" t="s">
        <v>88</v>
      </c>
      <c r="AY179" s="17" t="s">
        <v>248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86</v>
      </c>
      <c r="BK179" s="147">
        <f>ROUND(I179*H179,2)</f>
        <v>0</v>
      </c>
      <c r="BL179" s="17" t="s">
        <v>253</v>
      </c>
      <c r="BM179" s="146" t="s">
        <v>562</v>
      </c>
    </row>
    <row r="180" spans="2:65" s="1" customFormat="1" ht="24.15" customHeight="1" x14ac:dyDescent="0.2">
      <c r="B180" s="184"/>
      <c r="C180" s="222" t="s">
        <v>330</v>
      </c>
      <c r="D180" s="222" t="s">
        <v>250</v>
      </c>
      <c r="E180" s="223" t="s">
        <v>450</v>
      </c>
      <c r="F180" s="224" t="s">
        <v>451</v>
      </c>
      <c r="G180" s="225" t="s">
        <v>343</v>
      </c>
      <c r="H180" s="226">
        <v>684.93700000000001</v>
      </c>
      <c r="I180" s="180">
        <v>0</v>
      </c>
      <c r="J180" s="228">
        <f>ROUND(I180*H180,2)</f>
        <v>0</v>
      </c>
      <c r="K180" s="141"/>
      <c r="L180" s="29"/>
      <c r="M180" s="142" t="s">
        <v>1</v>
      </c>
      <c r="N180" s="143" t="s">
        <v>43</v>
      </c>
      <c r="O180" s="144">
        <v>0.125</v>
      </c>
      <c r="P180" s="144">
        <f>O180*H180</f>
        <v>85.617125000000001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AR180" s="146" t="s">
        <v>253</v>
      </c>
      <c r="AT180" s="146" t="s">
        <v>250</v>
      </c>
      <c r="AU180" s="146" t="s">
        <v>88</v>
      </c>
      <c r="AY180" s="17" t="s">
        <v>248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7" t="s">
        <v>86</v>
      </c>
      <c r="BK180" s="147">
        <f>ROUND(I180*H180,2)</f>
        <v>0</v>
      </c>
      <c r="BL180" s="17" t="s">
        <v>253</v>
      </c>
      <c r="BM180" s="146" t="s">
        <v>563</v>
      </c>
    </row>
    <row r="181" spans="2:65" s="1" customFormat="1" ht="24.15" customHeight="1" x14ac:dyDescent="0.2">
      <c r="B181" s="184"/>
      <c r="C181" s="222" t="s">
        <v>334</v>
      </c>
      <c r="D181" s="222" t="s">
        <v>250</v>
      </c>
      <c r="E181" s="223" t="s">
        <v>454</v>
      </c>
      <c r="F181" s="224" t="s">
        <v>455</v>
      </c>
      <c r="G181" s="225" t="s">
        <v>343</v>
      </c>
      <c r="H181" s="226">
        <v>4109.6220000000003</v>
      </c>
      <c r="I181" s="180">
        <v>0</v>
      </c>
      <c r="J181" s="228">
        <f>ROUND(I181*H181,2)</f>
        <v>0</v>
      </c>
      <c r="K181" s="141"/>
      <c r="L181" s="29"/>
      <c r="M181" s="142" t="s">
        <v>1</v>
      </c>
      <c r="N181" s="143" t="s">
        <v>43</v>
      </c>
      <c r="O181" s="144">
        <v>6.0000000000000001E-3</v>
      </c>
      <c r="P181" s="144">
        <f>O181*H181</f>
        <v>24.657732000000003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AR181" s="146" t="s">
        <v>253</v>
      </c>
      <c r="AT181" s="146" t="s">
        <v>250</v>
      </c>
      <c r="AU181" s="146" t="s">
        <v>88</v>
      </c>
      <c r="AY181" s="17" t="s">
        <v>248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7" t="s">
        <v>86</v>
      </c>
      <c r="BK181" s="147">
        <f>ROUND(I181*H181,2)</f>
        <v>0</v>
      </c>
      <c r="BL181" s="17" t="s">
        <v>253</v>
      </c>
      <c r="BM181" s="146" t="s">
        <v>564</v>
      </c>
    </row>
    <row r="182" spans="2:65" s="12" customFormat="1" x14ac:dyDescent="0.2">
      <c r="B182" s="229"/>
      <c r="C182" s="230"/>
      <c r="D182" s="231" t="s">
        <v>255</v>
      </c>
      <c r="E182" s="230"/>
      <c r="F182" s="233" t="s">
        <v>565</v>
      </c>
      <c r="G182" s="230"/>
      <c r="H182" s="234">
        <v>4109.6220000000003</v>
      </c>
      <c r="I182" s="247"/>
      <c r="J182" s="230"/>
      <c r="L182" s="148"/>
      <c r="M182" s="150"/>
      <c r="T182" s="151"/>
      <c r="AT182" s="149" t="s">
        <v>255</v>
      </c>
      <c r="AU182" s="149" t="s">
        <v>88</v>
      </c>
      <c r="AV182" s="12" t="s">
        <v>88</v>
      </c>
      <c r="AW182" s="12" t="s">
        <v>3</v>
      </c>
      <c r="AX182" s="12" t="s">
        <v>86</v>
      </c>
      <c r="AY182" s="149" t="s">
        <v>248</v>
      </c>
    </row>
    <row r="183" spans="2:65" s="1" customFormat="1" ht="49.25" customHeight="1" x14ac:dyDescent="0.2">
      <c r="B183" s="184"/>
      <c r="C183" s="222" t="s">
        <v>340</v>
      </c>
      <c r="D183" s="222" t="s">
        <v>250</v>
      </c>
      <c r="E183" s="223" t="s">
        <v>566</v>
      </c>
      <c r="F183" s="224" t="s">
        <v>567</v>
      </c>
      <c r="G183" s="225" t="s">
        <v>343</v>
      </c>
      <c r="H183" s="226">
        <v>675.85199999999998</v>
      </c>
      <c r="I183" s="180">
        <v>0</v>
      </c>
      <c r="J183" s="228">
        <f>ROUND(I183*H183,2)</f>
        <v>0</v>
      </c>
      <c r="K183" s="141"/>
      <c r="L183" s="29"/>
      <c r="M183" s="142" t="s">
        <v>1</v>
      </c>
      <c r="N183" s="143" t="s">
        <v>43</v>
      </c>
      <c r="O183" s="144">
        <v>0</v>
      </c>
      <c r="P183" s="144">
        <f>O183*H183</f>
        <v>0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AR183" s="146" t="s">
        <v>253</v>
      </c>
      <c r="AT183" s="146" t="s">
        <v>250</v>
      </c>
      <c r="AU183" s="146" t="s">
        <v>88</v>
      </c>
      <c r="AY183" s="17" t="s">
        <v>248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7" t="s">
        <v>86</v>
      </c>
      <c r="BK183" s="147">
        <f>ROUND(I183*H183,2)</f>
        <v>0</v>
      </c>
      <c r="BL183" s="17" t="s">
        <v>253</v>
      </c>
      <c r="BM183" s="146" t="s">
        <v>568</v>
      </c>
    </row>
    <row r="184" spans="2:65" s="12" customFormat="1" x14ac:dyDescent="0.2">
      <c r="B184" s="229"/>
      <c r="C184" s="230"/>
      <c r="D184" s="231" t="s">
        <v>255</v>
      </c>
      <c r="E184" s="232" t="s">
        <v>1</v>
      </c>
      <c r="F184" s="233" t="s">
        <v>569</v>
      </c>
      <c r="G184" s="230"/>
      <c r="H184" s="234">
        <v>675.85199999999998</v>
      </c>
      <c r="I184" s="247"/>
      <c r="J184" s="230"/>
      <c r="L184" s="148"/>
      <c r="M184" s="150"/>
      <c r="T184" s="151"/>
      <c r="AT184" s="149" t="s">
        <v>255</v>
      </c>
      <c r="AU184" s="149" t="s">
        <v>88</v>
      </c>
      <c r="AV184" s="12" t="s">
        <v>88</v>
      </c>
      <c r="AW184" s="12" t="s">
        <v>34</v>
      </c>
      <c r="AX184" s="12" t="s">
        <v>86</v>
      </c>
      <c r="AY184" s="149" t="s">
        <v>248</v>
      </c>
    </row>
    <row r="185" spans="2:65" s="1" customFormat="1" ht="33" customHeight="1" x14ac:dyDescent="0.2">
      <c r="B185" s="184"/>
      <c r="C185" s="222" t="s">
        <v>346</v>
      </c>
      <c r="D185" s="222" t="s">
        <v>250</v>
      </c>
      <c r="E185" s="223" t="s">
        <v>463</v>
      </c>
      <c r="F185" s="224" t="s">
        <v>464</v>
      </c>
      <c r="G185" s="225" t="s">
        <v>343</v>
      </c>
      <c r="H185" s="226">
        <v>2.7730000000000001</v>
      </c>
      <c r="I185" s="180">
        <v>0</v>
      </c>
      <c r="J185" s="228">
        <f>ROUND(I185*H185,2)</f>
        <v>0</v>
      </c>
      <c r="K185" s="141"/>
      <c r="L185" s="29"/>
      <c r="M185" s="142" t="s">
        <v>1</v>
      </c>
      <c r="N185" s="143" t="s">
        <v>43</v>
      </c>
      <c r="O185" s="144">
        <v>0</v>
      </c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AR185" s="146" t="s">
        <v>253</v>
      </c>
      <c r="AT185" s="146" t="s">
        <v>250</v>
      </c>
      <c r="AU185" s="146" t="s">
        <v>88</v>
      </c>
      <c r="AY185" s="17" t="s">
        <v>248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86</v>
      </c>
      <c r="BK185" s="147">
        <f>ROUND(I185*H185,2)</f>
        <v>0</v>
      </c>
      <c r="BL185" s="17" t="s">
        <v>253</v>
      </c>
      <c r="BM185" s="146" t="s">
        <v>570</v>
      </c>
    </row>
    <row r="186" spans="2:65" s="1" customFormat="1" ht="38" customHeight="1" x14ac:dyDescent="0.2">
      <c r="B186" s="184"/>
      <c r="C186" s="222" t="s">
        <v>350</v>
      </c>
      <c r="D186" s="222" t="s">
        <v>250</v>
      </c>
      <c r="E186" s="223" t="s">
        <v>571</v>
      </c>
      <c r="F186" s="224" t="s">
        <v>572</v>
      </c>
      <c r="G186" s="225" t="s">
        <v>343</v>
      </c>
      <c r="H186" s="226">
        <v>4.2460000000000004</v>
      </c>
      <c r="I186" s="180">
        <v>0</v>
      </c>
      <c r="J186" s="228">
        <f>ROUND(I186*H186,2)</f>
        <v>0</v>
      </c>
      <c r="K186" s="141"/>
      <c r="L186" s="29"/>
      <c r="M186" s="142" t="s">
        <v>1</v>
      </c>
      <c r="N186" s="143" t="s">
        <v>43</v>
      </c>
      <c r="O186" s="144">
        <v>0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AR186" s="146" t="s">
        <v>253</v>
      </c>
      <c r="AT186" s="146" t="s">
        <v>250</v>
      </c>
      <c r="AU186" s="146" t="s">
        <v>88</v>
      </c>
      <c r="AY186" s="17" t="s">
        <v>248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7" t="s">
        <v>86</v>
      </c>
      <c r="BK186" s="147">
        <f>ROUND(I186*H186,2)</f>
        <v>0</v>
      </c>
      <c r="BL186" s="17" t="s">
        <v>253</v>
      </c>
      <c r="BM186" s="146" t="s">
        <v>573</v>
      </c>
    </row>
    <row r="187" spans="2:65" s="1" customFormat="1" ht="33" customHeight="1" x14ac:dyDescent="0.2">
      <c r="B187" s="184"/>
      <c r="C187" s="222" t="s">
        <v>7</v>
      </c>
      <c r="D187" s="222" t="s">
        <v>250</v>
      </c>
      <c r="E187" s="223" t="s">
        <v>574</v>
      </c>
      <c r="F187" s="224" t="s">
        <v>575</v>
      </c>
      <c r="G187" s="225" t="s">
        <v>343</v>
      </c>
      <c r="H187" s="226">
        <v>1.84</v>
      </c>
      <c r="I187" s="180">
        <v>0</v>
      </c>
      <c r="J187" s="228">
        <f>ROUND(I187*H187,2)</f>
        <v>0</v>
      </c>
      <c r="K187" s="141"/>
      <c r="L187" s="29"/>
      <c r="M187" s="142" t="s">
        <v>1</v>
      </c>
      <c r="N187" s="143" t="s">
        <v>43</v>
      </c>
      <c r="O187" s="144">
        <v>0</v>
      </c>
      <c r="P187" s="144">
        <f>O187*H187</f>
        <v>0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AR187" s="146" t="s">
        <v>253</v>
      </c>
      <c r="AT187" s="146" t="s">
        <v>250</v>
      </c>
      <c r="AU187" s="146" t="s">
        <v>88</v>
      </c>
      <c r="AY187" s="17" t="s">
        <v>248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7" t="s">
        <v>86</v>
      </c>
      <c r="BK187" s="147">
        <f>ROUND(I187*H187,2)</f>
        <v>0</v>
      </c>
      <c r="BL187" s="17" t="s">
        <v>253</v>
      </c>
      <c r="BM187" s="146" t="s">
        <v>576</v>
      </c>
    </row>
    <row r="188" spans="2:65" s="11" customFormat="1" ht="23" customHeight="1" x14ac:dyDescent="0.25">
      <c r="B188" s="215"/>
      <c r="C188" s="216"/>
      <c r="D188" s="217" t="s">
        <v>77</v>
      </c>
      <c r="E188" s="220" t="s">
        <v>577</v>
      </c>
      <c r="F188" s="220" t="s">
        <v>578</v>
      </c>
      <c r="G188" s="216"/>
      <c r="H188" s="216"/>
      <c r="I188" s="249"/>
      <c r="J188" s="221">
        <f>BK188</f>
        <v>0</v>
      </c>
      <c r="L188" s="123"/>
      <c r="M188" s="127"/>
      <c r="P188" s="128">
        <f>P189</f>
        <v>1.1634E-2</v>
      </c>
      <c r="R188" s="128">
        <f>R189</f>
        <v>0</v>
      </c>
      <c r="T188" s="129">
        <f>T189</f>
        <v>0</v>
      </c>
      <c r="AR188" s="124" t="s">
        <v>86</v>
      </c>
      <c r="AT188" s="130" t="s">
        <v>77</v>
      </c>
      <c r="AU188" s="130" t="s">
        <v>86</v>
      </c>
      <c r="AY188" s="124" t="s">
        <v>248</v>
      </c>
      <c r="BK188" s="131">
        <f>BK189</f>
        <v>0</v>
      </c>
    </row>
    <row r="189" spans="2:65" s="1" customFormat="1" ht="16.5" customHeight="1" x14ac:dyDescent="0.2">
      <c r="B189" s="184"/>
      <c r="C189" s="222" t="s">
        <v>360</v>
      </c>
      <c r="D189" s="222" t="s">
        <v>250</v>
      </c>
      <c r="E189" s="223" t="s">
        <v>579</v>
      </c>
      <c r="F189" s="224" t="s">
        <v>580</v>
      </c>
      <c r="G189" s="225" t="s">
        <v>343</v>
      </c>
      <c r="H189" s="226">
        <v>1.4E-2</v>
      </c>
      <c r="I189" s="180">
        <v>0</v>
      </c>
      <c r="J189" s="228">
        <f>ROUND(I189*H189,2)</f>
        <v>0</v>
      </c>
      <c r="K189" s="141"/>
      <c r="L189" s="29"/>
      <c r="M189" s="142" t="s">
        <v>1</v>
      </c>
      <c r="N189" s="143" t="s">
        <v>43</v>
      </c>
      <c r="O189" s="144">
        <v>0.83099999999999996</v>
      </c>
      <c r="P189" s="144">
        <f>O189*H189</f>
        <v>1.1634E-2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253</v>
      </c>
      <c r="AT189" s="146" t="s">
        <v>250</v>
      </c>
      <c r="AU189" s="146" t="s">
        <v>88</v>
      </c>
      <c r="AY189" s="17" t="s">
        <v>248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86</v>
      </c>
      <c r="BK189" s="147">
        <f>ROUND(I189*H189,2)</f>
        <v>0</v>
      </c>
      <c r="BL189" s="17" t="s">
        <v>253</v>
      </c>
      <c r="BM189" s="146" t="s">
        <v>581</v>
      </c>
    </row>
    <row r="190" spans="2:65" s="11" customFormat="1" ht="26" customHeight="1" x14ac:dyDescent="0.35">
      <c r="B190" s="215"/>
      <c r="C190" s="216"/>
      <c r="D190" s="217" t="s">
        <v>77</v>
      </c>
      <c r="E190" s="218" t="s">
        <v>466</v>
      </c>
      <c r="F190" s="218" t="s">
        <v>467</v>
      </c>
      <c r="G190" s="216"/>
      <c r="H190" s="216"/>
      <c r="I190" s="249"/>
      <c r="J190" s="219">
        <f>BK190</f>
        <v>0</v>
      </c>
      <c r="L190" s="123"/>
      <c r="M190" s="127"/>
      <c r="P190" s="128">
        <f>P191+P194+P201+P206+P208+P213+P218+P233+P256+P263+P266</f>
        <v>1448.0201930000001</v>
      </c>
      <c r="R190" s="128">
        <f>R191+R194+R201+R206+R208+R213+R218+R233+R256+R263+R266</f>
        <v>0</v>
      </c>
      <c r="T190" s="129">
        <f>T191+T194+T201+T206+T208+T213+T218+T233+T256+T263+T266</f>
        <v>113.07384350000001</v>
      </c>
      <c r="AR190" s="124" t="s">
        <v>88</v>
      </c>
      <c r="AT190" s="130" t="s">
        <v>77</v>
      </c>
      <c r="AU190" s="130" t="s">
        <v>78</v>
      </c>
      <c r="AY190" s="124" t="s">
        <v>248</v>
      </c>
      <c r="BK190" s="131">
        <f>BK191+BK194+BK201+BK206+BK208+BK213+BK218+BK233+BK256+BK263+BK266</f>
        <v>0</v>
      </c>
    </row>
    <row r="191" spans="2:65" s="11" customFormat="1" ht="23" customHeight="1" x14ac:dyDescent="0.25">
      <c r="B191" s="215"/>
      <c r="C191" s="216"/>
      <c r="D191" s="217" t="s">
        <v>77</v>
      </c>
      <c r="E191" s="220" t="s">
        <v>582</v>
      </c>
      <c r="F191" s="220" t="s">
        <v>583</v>
      </c>
      <c r="G191" s="216"/>
      <c r="H191" s="216"/>
      <c r="I191" s="249"/>
      <c r="J191" s="221">
        <f>BK191</f>
        <v>0</v>
      </c>
      <c r="L191" s="123"/>
      <c r="M191" s="127"/>
      <c r="P191" s="128">
        <f>SUM(P192:P193)</f>
        <v>2.2400000000000002</v>
      </c>
      <c r="R191" s="128">
        <f>SUM(R192:R193)</f>
        <v>0</v>
      </c>
      <c r="T191" s="129">
        <f>SUM(T192:T193)</f>
        <v>0.16</v>
      </c>
      <c r="AR191" s="124" t="s">
        <v>88</v>
      </c>
      <c r="AT191" s="130" t="s">
        <v>77</v>
      </c>
      <c r="AU191" s="130" t="s">
        <v>86</v>
      </c>
      <c r="AY191" s="124" t="s">
        <v>248</v>
      </c>
      <c r="BK191" s="131">
        <f>SUM(BK192:BK193)</f>
        <v>0</v>
      </c>
    </row>
    <row r="192" spans="2:65" s="1" customFormat="1" ht="16.5" customHeight="1" x14ac:dyDescent="0.2">
      <c r="B192" s="184"/>
      <c r="C192" s="222" t="s">
        <v>365</v>
      </c>
      <c r="D192" s="222" t="s">
        <v>250</v>
      </c>
      <c r="E192" s="223" t="s">
        <v>584</v>
      </c>
      <c r="F192" s="224" t="s">
        <v>585</v>
      </c>
      <c r="G192" s="225" t="s">
        <v>193</v>
      </c>
      <c r="H192" s="226">
        <v>40</v>
      </c>
      <c r="I192" s="180">
        <v>0</v>
      </c>
      <c r="J192" s="228">
        <f>ROUND(I192*H192,2)</f>
        <v>0</v>
      </c>
      <c r="K192" s="141"/>
      <c r="L192" s="29"/>
      <c r="M192" s="142" t="s">
        <v>1</v>
      </c>
      <c r="N192" s="143" t="s">
        <v>43</v>
      </c>
      <c r="O192" s="144">
        <v>5.6000000000000001E-2</v>
      </c>
      <c r="P192" s="144">
        <f>O192*H192</f>
        <v>2.2400000000000002</v>
      </c>
      <c r="Q192" s="144">
        <v>0</v>
      </c>
      <c r="R192" s="144">
        <f>Q192*H192</f>
        <v>0</v>
      </c>
      <c r="S192" s="144">
        <v>4.0000000000000001E-3</v>
      </c>
      <c r="T192" s="145">
        <f>S192*H192</f>
        <v>0.16</v>
      </c>
      <c r="AR192" s="146" t="s">
        <v>330</v>
      </c>
      <c r="AT192" s="146" t="s">
        <v>250</v>
      </c>
      <c r="AU192" s="146" t="s">
        <v>88</v>
      </c>
      <c r="AY192" s="17" t="s">
        <v>248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7" t="s">
        <v>86</v>
      </c>
      <c r="BK192" s="147">
        <f>ROUND(I192*H192,2)</f>
        <v>0</v>
      </c>
      <c r="BL192" s="17" t="s">
        <v>330</v>
      </c>
      <c r="BM192" s="146" t="s">
        <v>586</v>
      </c>
    </row>
    <row r="193" spans="2:65" s="12" customFormat="1" x14ac:dyDescent="0.2">
      <c r="B193" s="229"/>
      <c r="C193" s="230"/>
      <c r="D193" s="231" t="s">
        <v>255</v>
      </c>
      <c r="E193" s="232" t="s">
        <v>1</v>
      </c>
      <c r="F193" s="233" t="s">
        <v>587</v>
      </c>
      <c r="G193" s="230"/>
      <c r="H193" s="234">
        <v>40</v>
      </c>
      <c r="I193" s="247"/>
      <c r="J193" s="230"/>
      <c r="L193" s="148"/>
      <c r="M193" s="150"/>
      <c r="T193" s="151"/>
      <c r="AT193" s="149" t="s">
        <v>255</v>
      </c>
      <c r="AU193" s="149" t="s">
        <v>88</v>
      </c>
      <c r="AV193" s="12" t="s">
        <v>88</v>
      </c>
      <c r="AW193" s="12" t="s">
        <v>34</v>
      </c>
      <c r="AX193" s="12" t="s">
        <v>86</v>
      </c>
      <c r="AY193" s="149" t="s">
        <v>248</v>
      </c>
    </row>
    <row r="194" spans="2:65" s="11" customFormat="1" ht="23" customHeight="1" x14ac:dyDescent="0.25">
      <c r="B194" s="215"/>
      <c r="C194" s="216"/>
      <c r="D194" s="217" t="s">
        <v>77</v>
      </c>
      <c r="E194" s="220" t="s">
        <v>588</v>
      </c>
      <c r="F194" s="220" t="s">
        <v>589</v>
      </c>
      <c r="G194" s="216"/>
      <c r="H194" s="216"/>
      <c r="I194" s="249"/>
      <c r="J194" s="221">
        <f>BK194</f>
        <v>0</v>
      </c>
      <c r="L194" s="123"/>
      <c r="M194" s="127"/>
      <c r="P194" s="128">
        <f>SUM(P195:P200)</f>
        <v>56.975999999999999</v>
      </c>
      <c r="R194" s="128">
        <f>SUM(R195:R200)</f>
        <v>0</v>
      </c>
      <c r="T194" s="129">
        <f>SUM(T195:T200)</f>
        <v>57.8384</v>
      </c>
      <c r="AR194" s="124" t="s">
        <v>88</v>
      </c>
      <c r="AT194" s="130" t="s">
        <v>77</v>
      </c>
      <c r="AU194" s="130" t="s">
        <v>86</v>
      </c>
      <c r="AY194" s="124" t="s">
        <v>248</v>
      </c>
      <c r="BK194" s="131">
        <f>SUM(BK195:BK200)</f>
        <v>0</v>
      </c>
    </row>
    <row r="195" spans="2:65" s="1" customFormat="1" ht="24.15" customHeight="1" x14ac:dyDescent="0.2">
      <c r="B195" s="184"/>
      <c r="C195" s="222" t="s">
        <v>370</v>
      </c>
      <c r="D195" s="222" t="s">
        <v>250</v>
      </c>
      <c r="E195" s="223" t="s">
        <v>590</v>
      </c>
      <c r="F195" s="224" t="s">
        <v>591</v>
      </c>
      <c r="G195" s="225" t="s">
        <v>193</v>
      </c>
      <c r="H195" s="226">
        <v>122</v>
      </c>
      <c r="I195" s="180">
        <v>0</v>
      </c>
      <c r="J195" s="228">
        <f>ROUND(I195*H195,2)</f>
        <v>0</v>
      </c>
      <c r="K195" s="141"/>
      <c r="L195" s="29"/>
      <c r="M195" s="142" t="s">
        <v>1</v>
      </c>
      <c r="N195" s="143" t="s">
        <v>43</v>
      </c>
      <c r="O195" s="144">
        <v>9.1999999999999998E-2</v>
      </c>
      <c r="P195" s="144">
        <f>O195*H195</f>
        <v>11.224</v>
      </c>
      <c r="Q195" s="144">
        <v>0</v>
      </c>
      <c r="R195" s="144">
        <f>Q195*H195</f>
        <v>0</v>
      </c>
      <c r="S195" s="144">
        <v>3.2000000000000002E-3</v>
      </c>
      <c r="T195" s="145">
        <f>S195*H195</f>
        <v>0.39040000000000002</v>
      </c>
      <c r="AR195" s="146" t="s">
        <v>330</v>
      </c>
      <c r="AT195" s="146" t="s">
        <v>250</v>
      </c>
      <c r="AU195" s="146" t="s">
        <v>88</v>
      </c>
      <c r="AY195" s="17" t="s">
        <v>248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7" t="s">
        <v>86</v>
      </c>
      <c r="BK195" s="147">
        <f>ROUND(I195*H195,2)</f>
        <v>0</v>
      </c>
      <c r="BL195" s="17" t="s">
        <v>330</v>
      </c>
      <c r="BM195" s="146" t="s">
        <v>592</v>
      </c>
    </row>
    <row r="196" spans="2:65" s="12" customFormat="1" x14ac:dyDescent="0.2">
      <c r="B196" s="229"/>
      <c r="C196" s="230"/>
      <c r="D196" s="231" t="s">
        <v>255</v>
      </c>
      <c r="E196" s="232" t="s">
        <v>1</v>
      </c>
      <c r="F196" s="233" t="s">
        <v>593</v>
      </c>
      <c r="G196" s="230"/>
      <c r="H196" s="234">
        <v>65</v>
      </c>
      <c r="I196" s="247"/>
      <c r="J196" s="230"/>
      <c r="L196" s="148"/>
      <c r="M196" s="150"/>
      <c r="T196" s="151"/>
      <c r="AT196" s="149" t="s">
        <v>255</v>
      </c>
      <c r="AU196" s="149" t="s">
        <v>88</v>
      </c>
      <c r="AV196" s="12" t="s">
        <v>88</v>
      </c>
      <c r="AW196" s="12" t="s">
        <v>34</v>
      </c>
      <c r="AX196" s="12" t="s">
        <v>78</v>
      </c>
      <c r="AY196" s="149" t="s">
        <v>248</v>
      </c>
    </row>
    <row r="197" spans="2:65" s="12" customFormat="1" x14ac:dyDescent="0.2">
      <c r="B197" s="229"/>
      <c r="C197" s="230"/>
      <c r="D197" s="231" t="s">
        <v>255</v>
      </c>
      <c r="E197" s="232" t="s">
        <v>1</v>
      </c>
      <c r="F197" s="233" t="s">
        <v>594</v>
      </c>
      <c r="G197" s="230"/>
      <c r="H197" s="234">
        <v>57</v>
      </c>
      <c r="I197" s="247"/>
      <c r="J197" s="230"/>
      <c r="L197" s="148"/>
      <c r="M197" s="150"/>
      <c r="T197" s="151"/>
      <c r="AT197" s="149" t="s">
        <v>255</v>
      </c>
      <c r="AU197" s="149" t="s">
        <v>88</v>
      </c>
      <c r="AV197" s="12" t="s">
        <v>88</v>
      </c>
      <c r="AW197" s="12" t="s">
        <v>34</v>
      </c>
      <c r="AX197" s="12" t="s">
        <v>78</v>
      </c>
      <c r="AY197" s="149" t="s">
        <v>248</v>
      </c>
    </row>
    <row r="198" spans="2:65" s="13" customFormat="1" x14ac:dyDescent="0.2">
      <c r="B198" s="235"/>
      <c r="C198" s="236"/>
      <c r="D198" s="231" t="s">
        <v>255</v>
      </c>
      <c r="E198" s="237" t="s">
        <v>1</v>
      </c>
      <c r="F198" s="238" t="s">
        <v>275</v>
      </c>
      <c r="G198" s="236"/>
      <c r="H198" s="239">
        <v>122</v>
      </c>
      <c r="I198" s="248"/>
      <c r="J198" s="236"/>
      <c r="L198" s="152"/>
      <c r="M198" s="154"/>
      <c r="T198" s="155"/>
      <c r="AT198" s="153" t="s">
        <v>255</v>
      </c>
      <c r="AU198" s="153" t="s">
        <v>88</v>
      </c>
      <c r="AV198" s="13" t="s">
        <v>253</v>
      </c>
      <c r="AW198" s="13" t="s">
        <v>34</v>
      </c>
      <c r="AX198" s="13" t="s">
        <v>86</v>
      </c>
      <c r="AY198" s="153" t="s">
        <v>248</v>
      </c>
    </row>
    <row r="199" spans="2:65" s="1" customFormat="1" ht="24.15" customHeight="1" x14ac:dyDescent="0.2">
      <c r="B199" s="184"/>
      <c r="C199" s="222" t="s">
        <v>374</v>
      </c>
      <c r="D199" s="222" t="s">
        <v>250</v>
      </c>
      <c r="E199" s="223" t="s">
        <v>595</v>
      </c>
      <c r="F199" s="224" t="s">
        <v>596</v>
      </c>
      <c r="G199" s="225" t="s">
        <v>193</v>
      </c>
      <c r="H199" s="226">
        <v>344</v>
      </c>
      <c r="I199" s="180">
        <v>0</v>
      </c>
      <c r="J199" s="228">
        <f>ROUND(I199*H199,2)</f>
        <v>0</v>
      </c>
      <c r="K199" s="141"/>
      <c r="L199" s="29"/>
      <c r="M199" s="142" t="s">
        <v>1</v>
      </c>
      <c r="N199" s="143" t="s">
        <v>43</v>
      </c>
      <c r="O199" s="144">
        <v>0.13300000000000001</v>
      </c>
      <c r="P199" s="144">
        <f>O199*H199</f>
        <v>45.752000000000002</v>
      </c>
      <c r="Q199" s="144">
        <v>0</v>
      </c>
      <c r="R199" s="144">
        <f>Q199*H199</f>
        <v>0</v>
      </c>
      <c r="S199" s="144">
        <v>0.16700000000000001</v>
      </c>
      <c r="T199" s="145">
        <f>S199*H199</f>
        <v>57.448</v>
      </c>
      <c r="AR199" s="146" t="s">
        <v>330</v>
      </c>
      <c r="AT199" s="146" t="s">
        <v>250</v>
      </c>
      <c r="AU199" s="146" t="s">
        <v>88</v>
      </c>
      <c r="AY199" s="17" t="s">
        <v>248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86</v>
      </c>
      <c r="BK199" s="147">
        <f>ROUND(I199*H199,2)</f>
        <v>0</v>
      </c>
      <c r="BL199" s="17" t="s">
        <v>330</v>
      </c>
      <c r="BM199" s="146" t="s">
        <v>597</v>
      </c>
    </row>
    <row r="200" spans="2:65" s="12" customFormat="1" x14ac:dyDescent="0.2">
      <c r="B200" s="229"/>
      <c r="C200" s="230"/>
      <c r="D200" s="231" t="s">
        <v>255</v>
      </c>
      <c r="E200" s="232" t="s">
        <v>1</v>
      </c>
      <c r="F200" s="233" t="s">
        <v>598</v>
      </c>
      <c r="G200" s="230"/>
      <c r="H200" s="234">
        <v>344</v>
      </c>
      <c r="I200" s="247"/>
      <c r="J200" s="230"/>
      <c r="L200" s="148"/>
      <c r="M200" s="150"/>
      <c r="T200" s="151"/>
      <c r="AT200" s="149" t="s">
        <v>255</v>
      </c>
      <c r="AU200" s="149" t="s">
        <v>88</v>
      </c>
      <c r="AV200" s="12" t="s">
        <v>88</v>
      </c>
      <c r="AW200" s="12" t="s">
        <v>34</v>
      </c>
      <c r="AX200" s="12" t="s">
        <v>86</v>
      </c>
      <c r="AY200" s="149" t="s">
        <v>248</v>
      </c>
    </row>
    <row r="201" spans="2:65" s="11" customFormat="1" ht="23" customHeight="1" x14ac:dyDescent="0.25">
      <c r="B201" s="215"/>
      <c r="C201" s="216"/>
      <c r="D201" s="217" t="s">
        <v>77</v>
      </c>
      <c r="E201" s="220" t="s">
        <v>599</v>
      </c>
      <c r="F201" s="220" t="s">
        <v>600</v>
      </c>
      <c r="G201" s="216"/>
      <c r="H201" s="216"/>
      <c r="I201" s="249"/>
      <c r="J201" s="221">
        <f>BK201</f>
        <v>0</v>
      </c>
      <c r="L201" s="123"/>
      <c r="M201" s="127"/>
      <c r="P201" s="128">
        <f>SUM(P202:P205)</f>
        <v>28.352</v>
      </c>
      <c r="R201" s="128">
        <f>SUM(R202:R205)</f>
        <v>0</v>
      </c>
      <c r="T201" s="129">
        <f>SUM(T202:T205)</f>
        <v>1.8399999999999999</v>
      </c>
      <c r="AR201" s="124" t="s">
        <v>88</v>
      </c>
      <c r="AT201" s="130" t="s">
        <v>77</v>
      </c>
      <c r="AU201" s="130" t="s">
        <v>86</v>
      </c>
      <c r="AY201" s="124" t="s">
        <v>248</v>
      </c>
      <c r="BK201" s="131">
        <f>SUM(BK202:BK205)</f>
        <v>0</v>
      </c>
    </row>
    <row r="202" spans="2:65" s="1" customFormat="1" ht="24.15" customHeight="1" x14ac:dyDescent="0.2">
      <c r="B202" s="184"/>
      <c r="C202" s="222" t="s">
        <v>379</v>
      </c>
      <c r="D202" s="222" t="s">
        <v>250</v>
      </c>
      <c r="E202" s="223" t="s">
        <v>601</v>
      </c>
      <c r="F202" s="224" t="s">
        <v>602</v>
      </c>
      <c r="G202" s="225" t="s">
        <v>193</v>
      </c>
      <c r="H202" s="226">
        <v>40</v>
      </c>
      <c r="I202" s="180">
        <v>0</v>
      </c>
      <c r="J202" s="228">
        <f>ROUND(I202*H202,2)</f>
        <v>0</v>
      </c>
      <c r="K202" s="141"/>
      <c r="L202" s="29"/>
      <c r="M202" s="142" t="s">
        <v>1</v>
      </c>
      <c r="N202" s="143" t="s">
        <v>43</v>
      </c>
      <c r="O202" s="144">
        <v>3.7999999999999999E-2</v>
      </c>
      <c r="P202" s="144">
        <f>O202*H202</f>
        <v>1.52</v>
      </c>
      <c r="Q202" s="144">
        <v>0</v>
      </c>
      <c r="R202" s="144">
        <f>Q202*H202</f>
        <v>0</v>
      </c>
      <c r="S202" s="144">
        <v>4.2000000000000002E-4</v>
      </c>
      <c r="T202" s="145">
        <f>S202*H202</f>
        <v>1.6800000000000002E-2</v>
      </c>
      <c r="AR202" s="146" t="s">
        <v>330</v>
      </c>
      <c r="AT202" s="146" t="s">
        <v>250</v>
      </c>
      <c r="AU202" s="146" t="s">
        <v>88</v>
      </c>
      <c r="AY202" s="17" t="s">
        <v>248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86</v>
      </c>
      <c r="BK202" s="147">
        <f>ROUND(I202*H202,2)</f>
        <v>0</v>
      </c>
      <c r="BL202" s="17" t="s">
        <v>330</v>
      </c>
      <c r="BM202" s="146" t="s">
        <v>603</v>
      </c>
    </row>
    <row r="203" spans="2:65" s="12" customFormat="1" x14ac:dyDescent="0.2">
      <c r="B203" s="229"/>
      <c r="C203" s="230"/>
      <c r="D203" s="231" t="s">
        <v>255</v>
      </c>
      <c r="E203" s="232" t="s">
        <v>1</v>
      </c>
      <c r="F203" s="233" t="s">
        <v>587</v>
      </c>
      <c r="G203" s="230"/>
      <c r="H203" s="234">
        <v>40</v>
      </c>
      <c r="I203" s="247"/>
      <c r="J203" s="230"/>
      <c r="L203" s="148"/>
      <c r="M203" s="150"/>
      <c r="T203" s="151"/>
      <c r="AT203" s="149" t="s">
        <v>255</v>
      </c>
      <c r="AU203" s="149" t="s">
        <v>88</v>
      </c>
      <c r="AV203" s="12" t="s">
        <v>88</v>
      </c>
      <c r="AW203" s="12" t="s">
        <v>34</v>
      </c>
      <c r="AX203" s="12" t="s">
        <v>86</v>
      </c>
      <c r="AY203" s="149" t="s">
        <v>248</v>
      </c>
    </row>
    <row r="204" spans="2:65" s="1" customFormat="1" ht="24.15" customHeight="1" x14ac:dyDescent="0.2">
      <c r="B204" s="184"/>
      <c r="C204" s="222" t="s">
        <v>384</v>
      </c>
      <c r="D204" s="222" t="s">
        <v>250</v>
      </c>
      <c r="E204" s="223" t="s">
        <v>604</v>
      </c>
      <c r="F204" s="224" t="s">
        <v>605</v>
      </c>
      <c r="G204" s="225" t="s">
        <v>193</v>
      </c>
      <c r="H204" s="226">
        <v>344</v>
      </c>
      <c r="I204" s="180">
        <v>0</v>
      </c>
      <c r="J204" s="228">
        <f>ROUND(I204*H204,2)</f>
        <v>0</v>
      </c>
      <c r="K204" s="141"/>
      <c r="L204" s="29"/>
      <c r="M204" s="142" t="s">
        <v>1</v>
      </c>
      <c r="N204" s="143" t="s">
        <v>43</v>
      </c>
      <c r="O204" s="144">
        <v>7.8E-2</v>
      </c>
      <c r="P204" s="144">
        <f>O204*H204</f>
        <v>26.832000000000001</v>
      </c>
      <c r="Q204" s="144">
        <v>0</v>
      </c>
      <c r="R204" s="144">
        <f>Q204*H204</f>
        <v>0</v>
      </c>
      <c r="S204" s="144">
        <v>5.3E-3</v>
      </c>
      <c r="T204" s="145">
        <f>S204*H204</f>
        <v>1.8231999999999999</v>
      </c>
      <c r="AR204" s="146" t="s">
        <v>330</v>
      </c>
      <c r="AT204" s="146" t="s">
        <v>250</v>
      </c>
      <c r="AU204" s="146" t="s">
        <v>88</v>
      </c>
      <c r="AY204" s="17" t="s">
        <v>248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7" t="s">
        <v>86</v>
      </c>
      <c r="BK204" s="147">
        <f>ROUND(I204*H204,2)</f>
        <v>0</v>
      </c>
      <c r="BL204" s="17" t="s">
        <v>330</v>
      </c>
      <c r="BM204" s="146" t="s">
        <v>606</v>
      </c>
    </row>
    <row r="205" spans="2:65" s="12" customFormat="1" x14ac:dyDescent="0.2">
      <c r="B205" s="229"/>
      <c r="C205" s="230"/>
      <c r="D205" s="231" t="s">
        <v>255</v>
      </c>
      <c r="E205" s="232" t="s">
        <v>1</v>
      </c>
      <c r="F205" s="233" t="s">
        <v>607</v>
      </c>
      <c r="G205" s="230"/>
      <c r="H205" s="234">
        <v>344</v>
      </c>
      <c r="I205" s="247"/>
      <c r="J205" s="230"/>
      <c r="L205" s="148"/>
      <c r="M205" s="150"/>
      <c r="T205" s="151"/>
      <c r="AT205" s="149" t="s">
        <v>255</v>
      </c>
      <c r="AU205" s="149" t="s">
        <v>88</v>
      </c>
      <c r="AV205" s="12" t="s">
        <v>88</v>
      </c>
      <c r="AW205" s="12" t="s">
        <v>34</v>
      </c>
      <c r="AX205" s="12" t="s">
        <v>86</v>
      </c>
      <c r="AY205" s="149" t="s">
        <v>248</v>
      </c>
    </row>
    <row r="206" spans="2:65" s="11" customFormat="1" ht="23" customHeight="1" x14ac:dyDescent="0.25">
      <c r="B206" s="215"/>
      <c r="C206" s="216"/>
      <c r="D206" s="217" t="s">
        <v>77</v>
      </c>
      <c r="E206" s="220" t="s">
        <v>608</v>
      </c>
      <c r="F206" s="220" t="s">
        <v>609</v>
      </c>
      <c r="G206" s="216"/>
      <c r="H206" s="216"/>
      <c r="I206" s="249"/>
      <c r="J206" s="221">
        <f>BK206</f>
        <v>0</v>
      </c>
      <c r="L206" s="123"/>
      <c r="M206" s="127"/>
      <c r="P206" s="128">
        <f>P207</f>
        <v>2.06</v>
      </c>
      <c r="R206" s="128">
        <f>R207</f>
        <v>0</v>
      </c>
      <c r="T206" s="129">
        <f>T207</f>
        <v>9.2280000000000001E-2</v>
      </c>
      <c r="AR206" s="124" t="s">
        <v>88</v>
      </c>
      <c r="AT206" s="130" t="s">
        <v>77</v>
      </c>
      <c r="AU206" s="130" t="s">
        <v>86</v>
      </c>
      <c r="AY206" s="124" t="s">
        <v>248</v>
      </c>
      <c r="BK206" s="131">
        <f>BK207</f>
        <v>0</v>
      </c>
    </row>
    <row r="207" spans="2:65" s="1" customFormat="1" ht="16.5" customHeight="1" x14ac:dyDescent="0.2">
      <c r="B207" s="184"/>
      <c r="C207" s="222" t="s">
        <v>390</v>
      </c>
      <c r="D207" s="222" t="s">
        <v>250</v>
      </c>
      <c r="E207" s="223" t="s">
        <v>610</v>
      </c>
      <c r="F207" s="224" t="s">
        <v>611</v>
      </c>
      <c r="G207" s="225" t="s">
        <v>259</v>
      </c>
      <c r="H207" s="226">
        <v>4</v>
      </c>
      <c r="I207" s="180">
        <v>0</v>
      </c>
      <c r="J207" s="228">
        <f>ROUND(I207*H207,2)</f>
        <v>0</v>
      </c>
      <c r="K207" s="141"/>
      <c r="L207" s="29"/>
      <c r="M207" s="142" t="s">
        <v>1</v>
      </c>
      <c r="N207" s="143" t="s">
        <v>43</v>
      </c>
      <c r="O207" s="144">
        <v>0.51500000000000001</v>
      </c>
      <c r="P207" s="144">
        <f>O207*H207</f>
        <v>2.06</v>
      </c>
      <c r="Q207" s="144">
        <v>0</v>
      </c>
      <c r="R207" s="144">
        <f>Q207*H207</f>
        <v>0</v>
      </c>
      <c r="S207" s="144">
        <v>2.307E-2</v>
      </c>
      <c r="T207" s="145">
        <f>S207*H207</f>
        <v>9.2280000000000001E-2</v>
      </c>
      <c r="AR207" s="146" t="s">
        <v>330</v>
      </c>
      <c r="AT207" s="146" t="s">
        <v>250</v>
      </c>
      <c r="AU207" s="146" t="s">
        <v>88</v>
      </c>
      <c r="AY207" s="17" t="s">
        <v>248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86</v>
      </c>
      <c r="BK207" s="147">
        <f>ROUND(I207*H207,2)</f>
        <v>0</v>
      </c>
      <c r="BL207" s="17" t="s">
        <v>330</v>
      </c>
      <c r="BM207" s="146" t="s">
        <v>612</v>
      </c>
    </row>
    <row r="208" spans="2:65" s="11" customFormat="1" ht="23" customHeight="1" x14ac:dyDescent="0.25">
      <c r="B208" s="215"/>
      <c r="C208" s="216"/>
      <c r="D208" s="217" t="s">
        <v>77</v>
      </c>
      <c r="E208" s="220" t="s">
        <v>613</v>
      </c>
      <c r="F208" s="220" t="s">
        <v>614</v>
      </c>
      <c r="G208" s="216"/>
      <c r="H208" s="216"/>
      <c r="I208" s="249"/>
      <c r="J208" s="221">
        <f>BK208</f>
        <v>0</v>
      </c>
      <c r="L208" s="123"/>
      <c r="M208" s="127"/>
      <c r="P208" s="128">
        <f>SUM(P209:P212)</f>
        <v>466.25317000000001</v>
      </c>
      <c r="R208" s="128">
        <f>SUM(R209:R212)</f>
        <v>0</v>
      </c>
      <c r="T208" s="129">
        <f>SUM(T209:T212)</f>
        <v>8.4190199999999997</v>
      </c>
      <c r="AR208" s="124" t="s">
        <v>88</v>
      </c>
      <c r="AT208" s="130" t="s">
        <v>77</v>
      </c>
      <c r="AU208" s="130" t="s">
        <v>86</v>
      </c>
      <c r="AY208" s="124" t="s">
        <v>248</v>
      </c>
      <c r="BK208" s="131">
        <f>SUM(BK209:BK212)</f>
        <v>0</v>
      </c>
    </row>
    <row r="209" spans="2:65" s="1" customFormat="1" ht="33" customHeight="1" x14ac:dyDescent="0.2">
      <c r="B209" s="184"/>
      <c r="C209" s="222" t="s">
        <v>395</v>
      </c>
      <c r="D209" s="222" t="s">
        <v>250</v>
      </c>
      <c r="E209" s="223" t="s">
        <v>615</v>
      </c>
      <c r="F209" s="224" t="s">
        <v>616</v>
      </c>
      <c r="G209" s="225" t="s">
        <v>193</v>
      </c>
      <c r="H209" s="226">
        <v>193.77</v>
      </c>
      <c r="I209" s="180">
        <v>0</v>
      </c>
      <c r="J209" s="228">
        <f>ROUND(I209*H209,2)</f>
        <v>0</v>
      </c>
      <c r="K209" s="141"/>
      <c r="L209" s="29"/>
      <c r="M209" s="142" t="s">
        <v>1</v>
      </c>
      <c r="N209" s="143" t="s">
        <v>43</v>
      </c>
      <c r="O209" s="144">
        <v>0.221</v>
      </c>
      <c r="P209" s="144">
        <f>O209*H209</f>
        <v>42.823170000000005</v>
      </c>
      <c r="Q209" s="144">
        <v>0</v>
      </c>
      <c r="R209" s="144">
        <f>Q209*H209</f>
        <v>0</v>
      </c>
      <c r="S209" s="144">
        <v>2.5999999999999999E-2</v>
      </c>
      <c r="T209" s="145">
        <f>S209*H209</f>
        <v>5.0380200000000004</v>
      </c>
      <c r="AR209" s="146" t="s">
        <v>330</v>
      </c>
      <c r="AT209" s="146" t="s">
        <v>250</v>
      </c>
      <c r="AU209" s="146" t="s">
        <v>88</v>
      </c>
      <c r="AY209" s="17" t="s">
        <v>248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86</v>
      </c>
      <c r="BK209" s="147">
        <f>ROUND(I209*H209,2)</f>
        <v>0</v>
      </c>
      <c r="BL209" s="17" t="s">
        <v>330</v>
      </c>
      <c r="BM209" s="146" t="s">
        <v>617</v>
      </c>
    </row>
    <row r="210" spans="2:65" s="12" customFormat="1" x14ac:dyDescent="0.2">
      <c r="B210" s="229"/>
      <c r="C210" s="230"/>
      <c r="D210" s="231" t="s">
        <v>255</v>
      </c>
      <c r="E210" s="232" t="s">
        <v>1</v>
      </c>
      <c r="F210" s="233" t="s">
        <v>487</v>
      </c>
      <c r="G210" s="230"/>
      <c r="H210" s="234">
        <v>193.77</v>
      </c>
      <c r="I210" s="247"/>
      <c r="J210" s="230"/>
      <c r="L210" s="148"/>
      <c r="M210" s="150"/>
      <c r="T210" s="151"/>
      <c r="AT210" s="149" t="s">
        <v>255</v>
      </c>
      <c r="AU210" s="149" t="s">
        <v>88</v>
      </c>
      <c r="AV210" s="12" t="s">
        <v>88</v>
      </c>
      <c r="AW210" s="12" t="s">
        <v>34</v>
      </c>
      <c r="AX210" s="12" t="s">
        <v>86</v>
      </c>
      <c r="AY210" s="149" t="s">
        <v>248</v>
      </c>
    </row>
    <row r="211" spans="2:65" s="1" customFormat="1" ht="24.15" customHeight="1" x14ac:dyDescent="0.2">
      <c r="B211" s="184"/>
      <c r="C211" s="222" t="s">
        <v>400</v>
      </c>
      <c r="D211" s="222" t="s">
        <v>250</v>
      </c>
      <c r="E211" s="223" t="s">
        <v>618</v>
      </c>
      <c r="F211" s="224" t="s">
        <v>619</v>
      </c>
      <c r="G211" s="225" t="s">
        <v>193</v>
      </c>
      <c r="H211" s="226">
        <v>1610</v>
      </c>
      <c r="I211" s="180">
        <v>0</v>
      </c>
      <c r="J211" s="228">
        <f>ROUND(I211*H211,2)</f>
        <v>0</v>
      </c>
      <c r="K211" s="141"/>
      <c r="L211" s="29"/>
      <c r="M211" s="142" t="s">
        <v>1</v>
      </c>
      <c r="N211" s="143" t="s">
        <v>43</v>
      </c>
      <c r="O211" s="144">
        <v>0.26300000000000001</v>
      </c>
      <c r="P211" s="144">
        <f>O211*H211</f>
        <v>423.43</v>
      </c>
      <c r="Q211" s="144">
        <v>0</v>
      </c>
      <c r="R211" s="144">
        <f>Q211*H211</f>
        <v>0</v>
      </c>
      <c r="S211" s="144">
        <v>2.0999999999999999E-3</v>
      </c>
      <c r="T211" s="145">
        <f>S211*H211</f>
        <v>3.3809999999999998</v>
      </c>
      <c r="AR211" s="146" t="s">
        <v>330</v>
      </c>
      <c r="AT211" s="146" t="s">
        <v>250</v>
      </c>
      <c r="AU211" s="146" t="s">
        <v>88</v>
      </c>
      <c r="AY211" s="17" t="s">
        <v>248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86</v>
      </c>
      <c r="BK211" s="147">
        <f>ROUND(I211*H211,2)</f>
        <v>0</v>
      </c>
      <c r="BL211" s="17" t="s">
        <v>330</v>
      </c>
      <c r="BM211" s="146" t="s">
        <v>620</v>
      </c>
    </row>
    <row r="212" spans="2:65" s="12" customFormat="1" x14ac:dyDescent="0.2">
      <c r="B212" s="229"/>
      <c r="C212" s="230"/>
      <c r="D212" s="231" t="s">
        <v>255</v>
      </c>
      <c r="E212" s="232" t="s">
        <v>1</v>
      </c>
      <c r="F212" s="233" t="s">
        <v>475</v>
      </c>
      <c r="G212" s="230"/>
      <c r="H212" s="234">
        <v>1610</v>
      </c>
      <c r="I212" s="247"/>
      <c r="J212" s="230"/>
      <c r="L212" s="148"/>
      <c r="M212" s="150"/>
      <c r="T212" s="151"/>
      <c r="AT212" s="149" t="s">
        <v>255</v>
      </c>
      <c r="AU212" s="149" t="s">
        <v>88</v>
      </c>
      <c r="AV212" s="12" t="s">
        <v>88</v>
      </c>
      <c r="AW212" s="12" t="s">
        <v>34</v>
      </c>
      <c r="AX212" s="12" t="s">
        <v>86</v>
      </c>
      <c r="AY212" s="149" t="s">
        <v>248</v>
      </c>
    </row>
    <row r="213" spans="2:65" s="11" customFormat="1" ht="23" customHeight="1" x14ac:dyDescent="0.25">
      <c r="B213" s="215"/>
      <c r="C213" s="216"/>
      <c r="D213" s="217" t="s">
        <v>77</v>
      </c>
      <c r="E213" s="220" t="s">
        <v>621</v>
      </c>
      <c r="F213" s="220" t="s">
        <v>622</v>
      </c>
      <c r="G213" s="216"/>
      <c r="H213" s="216"/>
      <c r="I213" s="249"/>
      <c r="J213" s="221">
        <f>BK213</f>
        <v>0</v>
      </c>
      <c r="L213" s="123"/>
      <c r="M213" s="127"/>
      <c r="P213" s="128">
        <f>SUM(P214:P217)</f>
        <v>53.75</v>
      </c>
      <c r="R213" s="128">
        <f>SUM(R214:R217)</f>
        <v>0</v>
      </c>
      <c r="T213" s="129">
        <f>SUM(T214:T217)</f>
        <v>0.23874999999999999</v>
      </c>
      <c r="AR213" s="124" t="s">
        <v>88</v>
      </c>
      <c r="AT213" s="130" t="s">
        <v>77</v>
      </c>
      <c r="AU213" s="130" t="s">
        <v>86</v>
      </c>
      <c r="AY213" s="124" t="s">
        <v>248</v>
      </c>
      <c r="BK213" s="131">
        <f>SUM(BK214:BK217)</f>
        <v>0</v>
      </c>
    </row>
    <row r="214" spans="2:65" s="1" customFormat="1" ht="24.15" customHeight="1" x14ac:dyDescent="0.2">
      <c r="B214" s="184"/>
      <c r="C214" s="222" t="s">
        <v>405</v>
      </c>
      <c r="D214" s="222" t="s">
        <v>250</v>
      </c>
      <c r="E214" s="223" t="s">
        <v>623</v>
      </c>
      <c r="F214" s="224" t="s">
        <v>624</v>
      </c>
      <c r="G214" s="225" t="s">
        <v>283</v>
      </c>
      <c r="H214" s="226">
        <v>125</v>
      </c>
      <c r="I214" s="180">
        <v>0</v>
      </c>
      <c r="J214" s="228">
        <f>ROUND(I214*H214,2)</f>
        <v>0</v>
      </c>
      <c r="K214" s="141"/>
      <c r="L214" s="29"/>
      <c r="M214" s="142" t="s">
        <v>1</v>
      </c>
      <c r="N214" s="143" t="s">
        <v>43</v>
      </c>
      <c r="O214" s="144">
        <v>0.43</v>
      </c>
      <c r="P214" s="144">
        <f>O214*H214</f>
        <v>53.75</v>
      </c>
      <c r="Q214" s="144">
        <v>0</v>
      </c>
      <c r="R214" s="144">
        <f>Q214*H214</f>
        <v>0</v>
      </c>
      <c r="S214" s="144">
        <v>1.91E-3</v>
      </c>
      <c r="T214" s="145">
        <f>S214*H214</f>
        <v>0.23874999999999999</v>
      </c>
      <c r="AR214" s="146" t="s">
        <v>330</v>
      </c>
      <c r="AT214" s="146" t="s">
        <v>250</v>
      </c>
      <c r="AU214" s="146" t="s">
        <v>88</v>
      </c>
      <c r="AY214" s="17" t="s">
        <v>248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86</v>
      </c>
      <c r="BK214" s="147">
        <f>ROUND(I214*H214,2)</f>
        <v>0</v>
      </c>
      <c r="BL214" s="17" t="s">
        <v>330</v>
      </c>
      <c r="BM214" s="146" t="s">
        <v>625</v>
      </c>
    </row>
    <row r="215" spans="2:65" s="12" customFormat="1" x14ac:dyDescent="0.2">
      <c r="B215" s="229"/>
      <c r="C215" s="230"/>
      <c r="D215" s="231" t="s">
        <v>255</v>
      </c>
      <c r="E215" s="232" t="s">
        <v>1</v>
      </c>
      <c r="F215" s="233" t="s">
        <v>626</v>
      </c>
      <c r="G215" s="230"/>
      <c r="H215" s="234">
        <v>65</v>
      </c>
      <c r="I215" s="247"/>
      <c r="J215" s="230"/>
      <c r="L215" s="148"/>
      <c r="M215" s="150"/>
      <c r="T215" s="151"/>
      <c r="AT215" s="149" t="s">
        <v>255</v>
      </c>
      <c r="AU215" s="149" t="s">
        <v>88</v>
      </c>
      <c r="AV215" s="12" t="s">
        <v>88</v>
      </c>
      <c r="AW215" s="12" t="s">
        <v>34</v>
      </c>
      <c r="AX215" s="12" t="s">
        <v>78</v>
      </c>
      <c r="AY215" s="149" t="s">
        <v>248</v>
      </c>
    </row>
    <row r="216" spans="2:65" s="12" customFormat="1" x14ac:dyDescent="0.2">
      <c r="B216" s="229"/>
      <c r="C216" s="230"/>
      <c r="D216" s="231" t="s">
        <v>255</v>
      </c>
      <c r="E216" s="232" t="s">
        <v>1</v>
      </c>
      <c r="F216" s="233" t="s">
        <v>627</v>
      </c>
      <c r="G216" s="230"/>
      <c r="H216" s="234">
        <v>60</v>
      </c>
      <c r="I216" s="247"/>
      <c r="J216" s="230"/>
      <c r="L216" s="148"/>
      <c r="M216" s="150"/>
      <c r="T216" s="151"/>
      <c r="AT216" s="149" t="s">
        <v>255</v>
      </c>
      <c r="AU216" s="149" t="s">
        <v>88</v>
      </c>
      <c r="AV216" s="12" t="s">
        <v>88</v>
      </c>
      <c r="AW216" s="12" t="s">
        <v>34</v>
      </c>
      <c r="AX216" s="12" t="s">
        <v>78</v>
      </c>
      <c r="AY216" s="149" t="s">
        <v>248</v>
      </c>
    </row>
    <row r="217" spans="2:65" s="13" customFormat="1" x14ac:dyDescent="0.2">
      <c r="B217" s="235"/>
      <c r="C217" s="236"/>
      <c r="D217" s="231" t="s">
        <v>255</v>
      </c>
      <c r="E217" s="237" t="s">
        <v>1</v>
      </c>
      <c r="F217" s="238" t="s">
        <v>275</v>
      </c>
      <c r="G217" s="236"/>
      <c r="H217" s="239">
        <v>125</v>
      </c>
      <c r="I217" s="248"/>
      <c r="J217" s="236"/>
      <c r="L217" s="152"/>
      <c r="M217" s="154"/>
      <c r="T217" s="155"/>
      <c r="AT217" s="153" t="s">
        <v>255</v>
      </c>
      <c r="AU217" s="153" t="s">
        <v>88</v>
      </c>
      <c r="AV217" s="13" t="s">
        <v>253</v>
      </c>
      <c r="AW217" s="13" t="s">
        <v>34</v>
      </c>
      <c r="AX217" s="13" t="s">
        <v>86</v>
      </c>
      <c r="AY217" s="153" t="s">
        <v>248</v>
      </c>
    </row>
    <row r="218" spans="2:65" s="11" customFormat="1" ht="23" customHeight="1" x14ac:dyDescent="0.25">
      <c r="B218" s="215"/>
      <c r="C218" s="216"/>
      <c r="D218" s="217" t="s">
        <v>77</v>
      </c>
      <c r="E218" s="220" t="s">
        <v>468</v>
      </c>
      <c r="F218" s="220" t="s">
        <v>469</v>
      </c>
      <c r="G218" s="216"/>
      <c r="H218" s="216"/>
      <c r="I218" s="249"/>
      <c r="J218" s="221">
        <f>BK218</f>
        <v>0</v>
      </c>
      <c r="L218" s="123"/>
      <c r="M218" s="127"/>
      <c r="P218" s="128">
        <f>SUM(P219:P232)</f>
        <v>6.9180000000000001</v>
      </c>
      <c r="R218" s="128">
        <f>SUM(R219:R232)</f>
        <v>0</v>
      </c>
      <c r="T218" s="129">
        <f>SUM(T219:T232)</f>
        <v>2.7730000000000001</v>
      </c>
      <c r="AR218" s="124" t="s">
        <v>88</v>
      </c>
      <c r="AT218" s="130" t="s">
        <v>77</v>
      </c>
      <c r="AU218" s="130" t="s">
        <v>86</v>
      </c>
      <c r="AY218" s="124" t="s">
        <v>248</v>
      </c>
      <c r="BK218" s="131">
        <f>SUM(BK219:BK232)</f>
        <v>0</v>
      </c>
    </row>
    <row r="219" spans="2:65" s="1" customFormat="1" ht="24.15" customHeight="1" x14ac:dyDescent="0.2">
      <c r="B219" s="184"/>
      <c r="C219" s="222" t="s">
        <v>409</v>
      </c>
      <c r="D219" s="222" t="s">
        <v>250</v>
      </c>
      <c r="E219" s="223" t="s">
        <v>628</v>
      </c>
      <c r="F219" s="224" t="s">
        <v>629</v>
      </c>
      <c r="G219" s="225" t="s">
        <v>259</v>
      </c>
      <c r="H219" s="226">
        <v>13</v>
      </c>
      <c r="I219" s="180">
        <v>0</v>
      </c>
      <c r="J219" s="228">
        <f>ROUND(I219*H219,2)</f>
        <v>0</v>
      </c>
      <c r="K219" s="141"/>
      <c r="L219" s="29"/>
      <c r="M219" s="142" t="s">
        <v>1</v>
      </c>
      <c r="N219" s="143" t="s">
        <v>43</v>
      </c>
      <c r="O219" s="144">
        <v>5.6000000000000001E-2</v>
      </c>
      <c r="P219" s="144">
        <f>O219*H219</f>
        <v>0.72799999999999998</v>
      </c>
      <c r="Q219" s="144">
        <v>0</v>
      </c>
      <c r="R219" s="144">
        <f>Q219*H219</f>
        <v>0</v>
      </c>
      <c r="S219" s="144">
        <v>2.1000000000000001E-2</v>
      </c>
      <c r="T219" s="145">
        <f>S219*H219</f>
        <v>0.27300000000000002</v>
      </c>
      <c r="AR219" s="146" t="s">
        <v>330</v>
      </c>
      <c r="AT219" s="146" t="s">
        <v>250</v>
      </c>
      <c r="AU219" s="146" t="s">
        <v>88</v>
      </c>
      <c r="AY219" s="17" t="s">
        <v>248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7" t="s">
        <v>86</v>
      </c>
      <c r="BK219" s="147">
        <f>ROUND(I219*H219,2)</f>
        <v>0</v>
      </c>
      <c r="BL219" s="17" t="s">
        <v>330</v>
      </c>
      <c r="BM219" s="146" t="s">
        <v>630</v>
      </c>
    </row>
    <row r="220" spans="2:65" s="12" customFormat="1" x14ac:dyDescent="0.2">
      <c r="B220" s="229"/>
      <c r="C220" s="230"/>
      <c r="D220" s="231" t="s">
        <v>255</v>
      </c>
      <c r="E220" s="232" t="s">
        <v>1</v>
      </c>
      <c r="F220" s="233" t="s">
        <v>631</v>
      </c>
      <c r="G220" s="230"/>
      <c r="H220" s="234">
        <v>9</v>
      </c>
      <c r="I220" s="247"/>
      <c r="J220" s="230"/>
      <c r="L220" s="148"/>
      <c r="M220" s="150"/>
      <c r="T220" s="151"/>
      <c r="AT220" s="149" t="s">
        <v>255</v>
      </c>
      <c r="AU220" s="149" t="s">
        <v>88</v>
      </c>
      <c r="AV220" s="12" t="s">
        <v>88</v>
      </c>
      <c r="AW220" s="12" t="s">
        <v>34</v>
      </c>
      <c r="AX220" s="12" t="s">
        <v>78</v>
      </c>
      <c r="AY220" s="149" t="s">
        <v>248</v>
      </c>
    </row>
    <row r="221" spans="2:65" s="12" customFormat="1" x14ac:dyDescent="0.2">
      <c r="B221" s="229"/>
      <c r="C221" s="230"/>
      <c r="D221" s="231" t="s">
        <v>255</v>
      </c>
      <c r="E221" s="232" t="s">
        <v>1</v>
      </c>
      <c r="F221" s="233" t="s">
        <v>632</v>
      </c>
      <c r="G221" s="230"/>
      <c r="H221" s="234">
        <v>4</v>
      </c>
      <c r="I221" s="247"/>
      <c r="J221" s="230"/>
      <c r="L221" s="148"/>
      <c r="M221" s="150"/>
      <c r="T221" s="151"/>
      <c r="AT221" s="149" t="s">
        <v>255</v>
      </c>
      <c r="AU221" s="149" t="s">
        <v>88</v>
      </c>
      <c r="AV221" s="12" t="s">
        <v>88</v>
      </c>
      <c r="AW221" s="12" t="s">
        <v>34</v>
      </c>
      <c r="AX221" s="12" t="s">
        <v>78</v>
      </c>
      <c r="AY221" s="149" t="s">
        <v>248</v>
      </c>
    </row>
    <row r="222" spans="2:65" s="13" customFormat="1" x14ac:dyDescent="0.2">
      <c r="B222" s="235"/>
      <c r="C222" s="236"/>
      <c r="D222" s="231" t="s">
        <v>255</v>
      </c>
      <c r="E222" s="237" t="s">
        <v>1</v>
      </c>
      <c r="F222" s="238" t="s">
        <v>275</v>
      </c>
      <c r="G222" s="236"/>
      <c r="H222" s="239">
        <v>13</v>
      </c>
      <c r="I222" s="248"/>
      <c r="J222" s="236"/>
      <c r="L222" s="152"/>
      <c r="M222" s="154"/>
      <c r="T222" s="155"/>
      <c r="AT222" s="153" t="s">
        <v>255</v>
      </c>
      <c r="AU222" s="153" t="s">
        <v>88</v>
      </c>
      <c r="AV222" s="13" t="s">
        <v>253</v>
      </c>
      <c r="AW222" s="13" t="s">
        <v>34</v>
      </c>
      <c r="AX222" s="13" t="s">
        <v>86</v>
      </c>
      <c r="AY222" s="153" t="s">
        <v>248</v>
      </c>
    </row>
    <row r="223" spans="2:65" s="1" customFormat="1" ht="24.15" customHeight="1" x14ac:dyDescent="0.2">
      <c r="B223" s="184"/>
      <c r="C223" s="222" t="s">
        <v>413</v>
      </c>
      <c r="D223" s="222" t="s">
        <v>250</v>
      </c>
      <c r="E223" s="223" t="s">
        <v>633</v>
      </c>
      <c r="F223" s="224" t="s">
        <v>634</v>
      </c>
      <c r="G223" s="225" t="s">
        <v>259</v>
      </c>
      <c r="H223" s="226">
        <v>68</v>
      </c>
      <c r="I223" s="180">
        <v>0</v>
      </c>
      <c r="J223" s="228">
        <f>ROUND(I223*H223,2)</f>
        <v>0</v>
      </c>
      <c r="K223" s="141"/>
      <c r="L223" s="29"/>
      <c r="M223" s="142" t="s">
        <v>1</v>
      </c>
      <c r="N223" s="143" t="s">
        <v>43</v>
      </c>
      <c r="O223" s="144">
        <v>0.05</v>
      </c>
      <c r="P223" s="144">
        <f>O223*H223</f>
        <v>3.4000000000000004</v>
      </c>
      <c r="Q223" s="144">
        <v>0</v>
      </c>
      <c r="R223" s="144">
        <f>Q223*H223</f>
        <v>0</v>
      </c>
      <c r="S223" s="144">
        <v>2.4E-2</v>
      </c>
      <c r="T223" s="145">
        <f>S223*H223</f>
        <v>1.6320000000000001</v>
      </c>
      <c r="AR223" s="146" t="s">
        <v>330</v>
      </c>
      <c r="AT223" s="146" t="s">
        <v>250</v>
      </c>
      <c r="AU223" s="146" t="s">
        <v>88</v>
      </c>
      <c r="AY223" s="17" t="s">
        <v>248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86</v>
      </c>
      <c r="BK223" s="147">
        <f>ROUND(I223*H223,2)</f>
        <v>0</v>
      </c>
      <c r="BL223" s="17" t="s">
        <v>330</v>
      </c>
      <c r="BM223" s="146" t="s">
        <v>635</v>
      </c>
    </row>
    <row r="224" spans="2:65" s="12" customFormat="1" x14ac:dyDescent="0.2">
      <c r="B224" s="229"/>
      <c r="C224" s="230"/>
      <c r="D224" s="231" t="s">
        <v>255</v>
      </c>
      <c r="E224" s="232" t="s">
        <v>1</v>
      </c>
      <c r="F224" s="233" t="s">
        <v>636</v>
      </c>
      <c r="G224" s="230"/>
      <c r="H224" s="234">
        <v>35</v>
      </c>
      <c r="I224" s="247"/>
      <c r="J224" s="230"/>
      <c r="L224" s="148"/>
      <c r="M224" s="150"/>
      <c r="T224" s="151"/>
      <c r="AT224" s="149" t="s">
        <v>255</v>
      </c>
      <c r="AU224" s="149" t="s">
        <v>88</v>
      </c>
      <c r="AV224" s="12" t="s">
        <v>88</v>
      </c>
      <c r="AW224" s="12" t="s">
        <v>34</v>
      </c>
      <c r="AX224" s="12" t="s">
        <v>78</v>
      </c>
      <c r="AY224" s="149" t="s">
        <v>248</v>
      </c>
    </row>
    <row r="225" spans="2:65" s="12" customFormat="1" x14ac:dyDescent="0.2">
      <c r="B225" s="229"/>
      <c r="C225" s="230"/>
      <c r="D225" s="231" t="s">
        <v>255</v>
      </c>
      <c r="E225" s="232" t="s">
        <v>1</v>
      </c>
      <c r="F225" s="233" t="s">
        <v>637</v>
      </c>
      <c r="G225" s="230"/>
      <c r="H225" s="234">
        <v>8</v>
      </c>
      <c r="I225" s="247"/>
      <c r="J225" s="230"/>
      <c r="L225" s="148"/>
      <c r="M225" s="150"/>
      <c r="T225" s="151"/>
      <c r="AT225" s="149" t="s">
        <v>255</v>
      </c>
      <c r="AU225" s="149" t="s">
        <v>88</v>
      </c>
      <c r="AV225" s="12" t="s">
        <v>88</v>
      </c>
      <c r="AW225" s="12" t="s">
        <v>34</v>
      </c>
      <c r="AX225" s="12" t="s">
        <v>78</v>
      </c>
      <c r="AY225" s="149" t="s">
        <v>248</v>
      </c>
    </row>
    <row r="226" spans="2:65" s="12" customFormat="1" x14ac:dyDescent="0.2">
      <c r="B226" s="229"/>
      <c r="C226" s="230"/>
      <c r="D226" s="231" t="s">
        <v>255</v>
      </c>
      <c r="E226" s="232" t="s">
        <v>1</v>
      </c>
      <c r="F226" s="233" t="s">
        <v>638</v>
      </c>
      <c r="G226" s="230"/>
      <c r="H226" s="234">
        <v>25</v>
      </c>
      <c r="I226" s="247"/>
      <c r="J226" s="230"/>
      <c r="L226" s="148"/>
      <c r="M226" s="150"/>
      <c r="T226" s="151"/>
      <c r="AT226" s="149" t="s">
        <v>255</v>
      </c>
      <c r="AU226" s="149" t="s">
        <v>88</v>
      </c>
      <c r="AV226" s="12" t="s">
        <v>88</v>
      </c>
      <c r="AW226" s="12" t="s">
        <v>34</v>
      </c>
      <c r="AX226" s="12" t="s">
        <v>78</v>
      </c>
      <c r="AY226" s="149" t="s">
        <v>248</v>
      </c>
    </row>
    <row r="227" spans="2:65" s="13" customFormat="1" x14ac:dyDescent="0.2">
      <c r="B227" s="235"/>
      <c r="C227" s="236"/>
      <c r="D227" s="231" t="s">
        <v>255</v>
      </c>
      <c r="E227" s="237" t="s">
        <v>1</v>
      </c>
      <c r="F227" s="238" t="s">
        <v>275</v>
      </c>
      <c r="G227" s="236"/>
      <c r="H227" s="239">
        <v>68</v>
      </c>
      <c r="I227" s="248"/>
      <c r="J227" s="236"/>
      <c r="L227" s="152"/>
      <c r="M227" s="154"/>
      <c r="T227" s="155"/>
      <c r="AT227" s="153" t="s">
        <v>255</v>
      </c>
      <c r="AU227" s="153" t="s">
        <v>88</v>
      </c>
      <c r="AV227" s="13" t="s">
        <v>253</v>
      </c>
      <c r="AW227" s="13" t="s">
        <v>34</v>
      </c>
      <c r="AX227" s="13" t="s">
        <v>86</v>
      </c>
      <c r="AY227" s="153" t="s">
        <v>248</v>
      </c>
    </row>
    <row r="228" spans="2:65" s="1" customFormat="1" ht="24.15" customHeight="1" x14ac:dyDescent="0.2">
      <c r="B228" s="184"/>
      <c r="C228" s="222" t="s">
        <v>418</v>
      </c>
      <c r="D228" s="222" t="s">
        <v>250</v>
      </c>
      <c r="E228" s="223" t="s">
        <v>639</v>
      </c>
      <c r="F228" s="224" t="s">
        <v>640</v>
      </c>
      <c r="G228" s="225" t="s">
        <v>259</v>
      </c>
      <c r="H228" s="226">
        <v>31</v>
      </c>
      <c r="I228" s="180">
        <v>0</v>
      </c>
      <c r="J228" s="228">
        <f>ROUND(I228*H228,2)</f>
        <v>0</v>
      </c>
      <c r="K228" s="141"/>
      <c r="L228" s="29"/>
      <c r="M228" s="142" t="s">
        <v>1</v>
      </c>
      <c r="N228" s="143" t="s">
        <v>43</v>
      </c>
      <c r="O228" s="144">
        <v>0.09</v>
      </c>
      <c r="P228" s="144">
        <f>O228*H228</f>
        <v>2.79</v>
      </c>
      <c r="Q228" s="144">
        <v>0</v>
      </c>
      <c r="R228" s="144">
        <f>Q228*H228</f>
        <v>0</v>
      </c>
      <c r="S228" s="144">
        <v>2.8000000000000001E-2</v>
      </c>
      <c r="T228" s="145">
        <f>S228*H228</f>
        <v>0.86799999999999999</v>
      </c>
      <c r="AR228" s="146" t="s">
        <v>330</v>
      </c>
      <c r="AT228" s="146" t="s">
        <v>250</v>
      </c>
      <c r="AU228" s="146" t="s">
        <v>88</v>
      </c>
      <c r="AY228" s="17" t="s">
        <v>248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86</v>
      </c>
      <c r="BK228" s="147">
        <f>ROUND(I228*H228,2)</f>
        <v>0</v>
      </c>
      <c r="BL228" s="17" t="s">
        <v>330</v>
      </c>
      <c r="BM228" s="146" t="s">
        <v>641</v>
      </c>
    </row>
    <row r="229" spans="2:65" s="12" customFormat="1" x14ac:dyDescent="0.2">
      <c r="B229" s="229"/>
      <c r="C229" s="230"/>
      <c r="D229" s="231" t="s">
        <v>255</v>
      </c>
      <c r="E229" s="232" t="s">
        <v>1</v>
      </c>
      <c r="F229" s="233" t="s">
        <v>642</v>
      </c>
      <c r="G229" s="230"/>
      <c r="H229" s="234">
        <v>16</v>
      </c>
      <c r="I229" s="247"/>
      <c r="J229" s="230"/>
      <c r="L229" s="148"/>
      <c r="M229" s="150"/>
      <c r="T229" s="151"/>
      <c r="AT229" s="149" t="s">
        <v>255</v>
      </c>
      <c r="AU229" s="149" t="s">
        <v>88</v>
      </c>
      <c r="AV229" s="12" t="s">
        <v>88</v>
      </c>
      <c r="AW229" s="12" t="s">
        <v>34</v>
      </c>
      <c r="AX229" s="12" t="s">
        <v>78</v>
      </c>
      <c r="AY229" s="149" t="s">
        <v>248</v>
      </c>
    </row>
    <row r="230" spans="2:65" s="12" customFormat="1" x14ac:dyDescent="0.2">
      <c r="B230" s="229"/>
      <c r="C230" s="230"/>
      <c r="D230" s="231" t="s">
        <v>255</v>
      </c>
      <c r="E230" s="232" t="s">
        <v>1</v>
      </c>
      <c r="F230" s="233" t="s">
        <v>637</v>
      </c>
      <c r="G230" s="230"/>
      <c r="H230" s="234">
        <v>8</v>
      </c>
      <c r="I230" s="247"/>
      <c r="J230" s="230"/>
      <c r="L230" s="148"/>
      <c r="M230" s="150"/>
      <c r="T230" s="151"/>
      <c r="AT230" s="149" t="s">
        <v>255</v>
      </c>
      <c r="AU230" s="149" t="s">
        <v>88</v>
      </c>
      <c r="AV230" s="12" t="s">
        <v>88</v>
      </c>
      <c r="AW230" s="12" t="s">
        <v>34</v>
      </c>
      <c r="AX230" s="12" t="s">
        <v>78</v>
      </c>
      <c r="AY230" s="149" t="s">
        <v>248</v>
      </c>
    </row>
    <row r="231" spans="2:65" s="12" customFormat="1" x14ac:dyDescent="0.2">
      <c r="B231" s="229"/>
      <c r="C231" s="230"/>
      <c r="D231" s="231" t="s">
        <v>255</v>
      </c>
      <c r="E231" s="232" t="s">
        <v>1</v>
      </c>
      <c r="F231" s="233" t="s">
        <v>643</v>
      </c>
      <c r="G231" s="230"/>
      <c r="H231" s="234">
        <v>7</v>
      </c>
      <c r="I231" s="247"/>
      <c r="J231" s="230"/>
      <c r="L231" s="148"/>
      <c r="M231" s="150"/>
      <c r="T231" s="151"/>
      <c r="AT231" s="149" t="s">
        <v>255</v>
      </c>
      <c r="AU231" s="149" t="s">
        <v>88</v>
      </c>
      <c r="AV231" s="12" t="s">
        <v>88</v>
      </c>
      <c r="AW231" s="12" t="s">
        <v>34</v>
      </c>
      <c r="AX231" s="12" t="s">
        <v>78</v>
      </c>
      <c r="AY231" s="149" t="s">
        <v>248</v>
      </c>
    </row>
    <row r="232" spans="2:65" s="13" customFormat="1" x14ac:dyDescent="0.2">
      <c r="B232" s="235"/>
      <c r="C232" s="236"/>
      <c r="D232" s="231" t="s">
        <v>255</v>
      </c>
      <c r="E232" s="237" t="s">
        <v>1</v>
      </c>
      <c r="F232" s="238" t="s">
        <v>275</v>
      </c>
      <c r="G232" s="236"/>
      <c r="H232" s="239">
        <v>31</v>
      </c>
      <c r="I232" s="248"/>
      <c r="J232" s="236"/>
      <c r="L232" s="152"/>
      <c r="M232" s="154"/>
      <c r="T232" s="155"/>
      <c r="AT232" s="153" t="s">
        <v>255</v>
      </c>
      <c r="AU232" s="153" t="s">
        <v>88</v>
      </c>
      <c r="AV232" s="13" t="s">
        <v>253</v>
      </c>
      <c r="AW232" s="13" t="s">
        <v>34</v>
      </c>
      <c r="AX232" s="13" t="s">
        <v>86</v>
      </c>
      <c r="AY232" s="153" t="s">
        <v>248</v>
      </c>
    </row>
    <row r="233" spans="2:65" s="11" customFormat="1" ht="23" customHeight="1" x14ac:dyDescent="0.25">
      <c r="B233" s="215"/>
      <c r="C233" s="216"/>
      <c r="D233" s="217" t="s">
        <v>77</v>
      </c>
      <c r="E233" s="220" t="s">
        <v>644</v>
      </c>
      <c r="F233" s="220" t="s">
        <v>645</v>
      </c>
      <c r="G233" s="216"/>
      <c r="H233" s="216"/>
      <c r="I233" s="249"/>
      <c r="J233" s="221">
        <f>BK233</f>
        <v>0</v>
      </c>
      <c r="L233" s="123"/>
      <c r="M233" s="127"/>
      <c r="P233" s="128">
        <f>SUM(P234:P255)</f>
        <v>241.52</v>
      </c>
      <c r="R233" s="128">
        <f>SUM(R234:R255)</f>
        <v>0</v>
      </c>
      <c r="T233" s="129">
        <f>SUM(T234:T255)</f>
        <v>7.2397999999999998</v>
      </c>
      <c r="AR233" s="124" t="s">
        <v>88</v>
      </c>
      <c r="AT233" s="130" t="s">
        <v>77</v>
      </c>
      <c r="AU233" s="130" t="s">
        <v>86</v>
      </c>
      <c r="AY233" s="124" t="s">
        <v>248</v>
      </c>
      <c r="BK233" s="131">
        <f>SUM(BK234:BK255)</f>
        <v>0</v>
      </c>
    </row>
    <row r="234" spans="2:65" s="1" customFormat="1" ht="16.5" customHeight="1" x14ac:dyDescent="0.2">
      <c r="B234" s="184"/>
      <c r="C234" s="222" t="s">
        <v>422</v>
      </c>
      <c r="D234" s="222" t="s">
        <v>250</v>
      </c>
      <c r="E234" s="223" t="s">
        <v>366</v>
      </c>
      <c r="F234" s="224" t="s">
        <v>646</v>
      </c>
      <c r="G234" s="225" t="s">
        <v>193</v>
      </c>
      <c r="H234" s="226">
        <v>52</v>
      </c>
      <c r="I234" s="180">
        <v>0</v>
      </c>
      <c r="J234" s="228">
        <f>ROUND(I234*H234,2)</f>
        <v>0</v>
      </c>
      <c r="K234" s="141"/>
      <c r="L234" s="29"/>
      <c r="M234" s="142" t="s">
        <v>1</v>
      </c>
      <c r="N234" s="143" t="s">
        <v>43</v>
      </c>
      <c r="O234" s="144">
        <v>1.548</v>
      </c>
      <c r="P234" s="144">
        <f>O234*H234</f>
        <v>80.496000000000009</v>
      </c>
      <c r="Q234" s="144">
        <v>0</v>
      </c>
      <c r="R234" s="144">
        <f>Q234*H234</f>
        <v>0</v>
      </c>
      <c r="S234" s="144">
        <v>2.4E-2</v>
      </c>
      <c r="T234" s="145">
        <f>S234*H234</f>
        <v>1.248</v>
      </c>
      <c r="AR234" s="146" t="s">
        <v>330</v>
      </c>
      <c r="AT234" s="146" t="s">
        <v>250</v>
      </c>
      <c r="AU234" s="146" t="s">
        <v>88</v>
      </c>
      <c r="AY234" s="17" t="s">
        <v>248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7" t="s">
        <v>86</v>
      </c>
      <c r="BK234" s="147">
        <f>ROUND(I234*H234,2)</f>
        <v>0</v>
      </c>
      <c r="BL234" s="17" t="s">
        <v>330</v>
      </c>
      <c r="BM234" s="146" t="s">
        <v>647</v>
      </c>
    </row>
    <row r="235" spans="2:65" s="12" customFormat="1" x14ac:dyDescent="0.2">
      <c r="B235" s="229"/>
      <c r="C235" s="230"/>
      <c r="D235" s="231" t="s">
        <v>255</v>
      </c>
      <c r="E235" s="232" t="s">
        <v>1</v>
      </c>
      <c r="F235" s="233" t="s">
        <v>648</v>
      </c>
      <c r="G235" s="230"/>
      <c r="H235" s="234">
        <v>52</v>
      </c>
      <c r="I235" s="247"/>
      <c r="J235" s="230"/>
      <c r="L235" s="148"/>
      <c r="M235" s="150"/>
      <c r="T235" s="151"/>
      <c r="AT235" s="149" t="s">
        <v>255</v>
      </c>
      <c r="AU235" s="149" t="s">
        <v>88</v>
      </c>
      <c r="AV235" s="12" t="s">
        <v>88</v>
      </c>
      <c r="AW235" s="12" t="s">
        <v>34</v>
      </c>
      <c r="AX235" s="12" t="s">
        <v>86</v>
      </c>
      <c r="AY235" s="149" t="s">
        <v>248</v>
      </c>
    </row>
    <row r="236" spans="2:65" s="1" customFormat="1" ht="24.15" customHeight="1" x14ac:dyDescent="0.2">
      <c r="B236" s="184"/>
      <c r="C236" s="222" t="s">
        <v>427</v>
      </c>
      <c r="D236" s="222" t="s">
        <v>250</v>
      </c>
      <c r="E236" s="223" t="s">
        <v>649</v>
      </c>
      <c r="F236" s="224" t="s">
        <v>650</v>
      </c>
      <c r="G236" s="225" t="s">
        <v>193</v>
      </c>
      <c r="H236" s="226">
        <v>96.32</v>
      </c>
      <c r="I236" s="180">
        <v>0</v>
      </c>
      <c r="J236" s="228">
        <f>ROUND(I236*H236,2)</f>
        <v>0</v>
      </c>
      <c r="K236" s="141"/>
      <c r="L236" s="29"/>
      <c r="M236" s="142" t="s">
        <v>1</v>
      </c>
      <c r="N236" s="143" t="s">
        <v>43</v>
      </c>
      <c r="O236" s="144">
        <v>0.72499999999999998</v>
      </c>
      <c r="P236" s="144">
        <f>O236*H236</f>
        <v>69.831999999999994</v>
      </c>
      <c r="Q236" s="144">
        <v>0</v>
      </c>
      <c r="R236" s="144">
        <f>Q236*H236</f>
        <v>0</v>
      </c>
      <c r="S236" s="144">
        <v>0.04</v>
      </c>
      <c r="T236" s="145">
        <f>S236*H236</f>
        <v>3.8527999999999998</v>
      </c>
      <c r="AR236" s="146" t="s">
        <v>330</v>
      </c>
      <c r="AT236" s="146" t="s">
        <v>250</v>
      </c>
      <c r="AU236" s="146" t="s">
        <v>88</v>
      </c>
      <c r="AY236" s="17" t="s">
        <v>248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7" t="s">
        <v>86</v>
      </c>
      <c r="BK236" s="147">
        <f>ROUND(I236*H236,2)</f>
        <v>0</v>
      </c>
      <c r="BL236" s="17" t="s">
        <v>330</v>
      </c>
      <c r="BM236" s="146" t="s">
        <v>651</v>
      </c>
    </row>
    <row r="237" spans="2:65" s="12" customFormat="1" x14ac:dyDescent="0.2">
      <c r="B237" s="229"/>
      <c r="C237" s="230"/>
      <c r="D237" s="231" t="s">
        <v>255</v>
      </c>
      <c r="E237" s="232" t="s">
        <v>1</v>
      </c>
      <c r="F237" s="233" t="s">
        <v>652</v>
      </c>
      <c r="G237" s="230"/>
      <c r="H237" s="234">
        <v>19.2</v>
      </c>
      <c r="I237" s="247"/>
      <c r="J237" s="230"/>
      <c r="L237" s="148"/>
      <c r="M237" s="150"/>
      <c r="T237" s="151"/>
      <c r="AT237" s="149" t="s">
        <v>255</v>
      </c>
      <c r="AU237" s="149" t="s">
        <v>88</v>
      </c>
      <c r="AV237" s="12" t="s">
        <v>88</v>
      </c>
      <c r="AW237" s="12" t="s">
        <v>34</v>
      </c>
      <c r="AX237" s="12" t="s">
        <v>78</v>
      </c>
      <c r="AY237" s="149" t="s">
        <v>248</v>
      </c>
    </row>
    <row r="238" spans="2:65" s="12" customFormat="1" x14ac:dyDescent="0.2">
      <c r="B238" s="229"/>
      <c r="C238" s="230"/>
      <c r="D238" s="231" t="s">
        <v>255</v>
      </c>
      <c r="E238" s="232" t="s">
        <v>1</v>
      </c>
      <c r="F238" s="233" t="s">
        <v>653</v>
      </c>
      <c r="G238" s="230"/>
      <c r="H238" s="234">
        <v>54.72</v>
      </c>
      <c r="I238" s="247"/>
      <c r="J238" s="230"/>
      <c r="L238" s="148"/>
      <c r="M238" s="150"/>
      <c r="T238" s="151"/>
      <c r="AT238" s="149" t="s">
        <v>255</v>
      </c>
      <c r="AU238" s="149" t="s">
        <v>88</v>
      </c>
      <c r="AV238" s="12" t="s">
        <v>88</v>
      </c>
      <c r="AW238" s="12" t="s">
        <v>34</v>
      </c>
      <c r="AX238" s="12" t="s">
        <v>78</v>
      </c>
      <c r="AY238" s="149" t="s">
        <v>248</v>
      </c>
    </row>
    <row r="239" spans="2:65" s="12" customFormat="1" x14ac:dyDescent="0.2">
      <c r="B239" s="229"/>
      <c r="C239" s="230"/>
      <c r="D239" s="231" t="s">
        <v>255</v>
      </c>
      <c r="E239" s="232" t="s">
        <v>1</v>
      </c>
      <c r="F239" s="233" t="s">
        <v>654</v>
      </c>
      <c r="G239" s="230"/>
      <c r="H239" s="234">
        <v>22.4</v>
      </c>
      <c r="I239" s="247"/>
      <c r="J239" s="230"/>
      <c r="L239" s="148"/>
      <c r="M239" s="150"/>
      <c r="T239" s="151"/>
      <c r="AT239" s="149" t="s">
        <v>255</v>
      </c>
      <c r="AU239" s="149" t="s">
        <v>88</v>
      </c>
      <c r="AV239" s="12" t="s">
        <v>88</v>
      </c>
      <c r="AW239" s="12" t="s">
        <v>34</v>
      </c>
      <c r="AX239" s="12" t="s">
        <v>78</v>
      </c>
      <c r="AY239" s="149" t="s">
        <v>248</v>
      </c>
    </row>
    <row r="240" spans="2:65" s="13" customFormat="1" x14ac:dyDescent="0.2">
      <c r="B240" s="235"/>
      <c r="C240" s="236"/>
      <c r="D240" s="231" t="s">
        <v>255</v>
      </c>
      <c r="E240" s="237" t="s">
        <v>1</v>
      </c>
      <c r="F240" s="238" t="s">
        <v>275</v>
      </c>
      <c r="G240" s="236"/>
      <c r="H240" s="239">
        <v>96.32</v>
      </c>
      <c r="I240" s="248"/>
      <c r="J240" s="236"/>
      <c r="L240" s="152"/>
      <c r="M240" s="154"/>
      <c r="T240" s="155"/>
      <c r="AT240" s="153" t="s">
        <v>255</v>
      </c>
      <c r="AU240" s="153" t="s">
        <v>88</v>
      </c>
      <c r="AV240" s="13" t="s">
        <v>253</v>
      </c>
      <c r="AW240" s="13" t="s">
        <v>34</v>
      </c>
      <c r="AX240" s="13" t="s">
        <v>86</v>
      </c>
      <c r="AY240" s="153" t="s">
        <v>248</v>
      </c>
    </row>
    <row r="241" spans="2:65" s="1" customFormat="1" ht="21.75" customHeight="1" x14ac:dyDescent="0.2">
      <c r="B241" s="184"/>
      <c r="C241" s="222" t="s">
        <v>432</v>
      </c>
      <c r="D241" s="222" t="s">
        <v>250</v>
      </c>
      <c r="E241" s="223" t="s">
        <v>655</v>
      </c>
      <c r="F241" s="224" t="s">
        <v>656</v>
      </c>
      <c r="G241" s="225" t="s">
        <v>259</v>
      </c>
      <c r="H241" s="226">
        <v>3</v>
      </c>
      <c r="I241" s="180">
        <v>0</v>
      </c>
      <c r="J241" s="228">
        <f>ROUND(I241*H241,2)</f>
        <v>0</v>
      </c>
      <c r="K241" s="141"/>
      <c r="L241" s="29"/>
      <c r="M241" s="142" t="s">
        <v>1</v>
      </c>
      <c r="N241" s="143" t="s">
        <v>43</v>
      </c>
      <c r="O241" s="144">
        <v>4.4800000000000004</v>
      </c>
      <c r="P241" s="144">
        <f>O241*H241</f>
        <v>13.440000000000001</v>
      </c>
      <c r="Q241" s="144">
        <v>0</v>
      </c>
      <c r="R241" s="144">
        <f>Q241*H241</f>
        <v>0</v>
      </c>
      <c r="S241" s="144">
        <v>0.13700000000000001</v>
      </c>
      <c r="T241" s="145">
        <f>S241*H241</f>
        <v>0.41100000000000003</v>
      </c>
      <c r="AR241" s="146" t="s">
        <v>253</v>
      </c>
      <c r="AT241" s="146" t="s">
        <v>250</v>
      </c>
      <c r="AU241" s="146" t="s">
        <v>88</v>
      </c>
      <c r="AY241" s="17" t="s">
        <v>248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7" t="s">
        <v>86</v>
      </c>
      <c r="BK241" s="147">
        <f>ROUND(I241*H241,2)</f>
        <v>0</v>
      </c>
      <c r="BL241" s="17" t="s">
        <v>253</v>
      </c>
      <c r="BM241" s="146" t="s">
        <v>657</v>
      </c>
    </row>
    <row r="242" spans="2:65" s="12" customFormat="1" x14ac:dyDescent="0.2">
      <c r="B242" s="229"/>
      <c r="C242" s="230"/>
      <c r="D242" s="231" t="s">
        <v>255</v>
      </c>
      <c r="E242" s="232" t="s">
        <v>1</v>
      </c>
      <c r="F242" s="233" t="s">
        <v>658</v>
      </c>
      <c r="G242" s="230"/>
      <c r="H242" s="234">
        <v>1</v>
      </c>
      <c r="I242" s="247"/>
      <c r="J242" s="230"/>
      <c r="L242" s="148"/>
      <c r="M242" s="150"/>
      <c r="T242" s="151"/>
      <c r="AT242" s="149" t="s">
        <v>255</v>
      </c>
      <c r="AU242" s="149" t="s">
        <v>88</v>
      </c>
      <c r="AV242" s="12" t="s">
        <v>88</v>
      </c>
      <c r="AW242" s="12" t="s">
        <v>34</v>
      </c>
      <c r="AX242" s="12" t="s">
        <v>78</v>
      </c>
      <c r="AY242" s="149" t="s">
        <v>248</v>
      </c>
    </row>
    <row r="243" spans="2:65" s="12" customFormat="1" x14ac:dyDescent="0.2">
      <c r="B243" s="229"/>
      <c r="C243" s="230"/>
      <c r="D243" s="231" t="s">
        <v>255</v>
      </c>
      <c r="E243" s="232" t="s">
        <v>1</v>
      </c>
      <c r="F243" s="233" t="s">
        <v>659</v>
      </c>
      <c r="G243" s="230"/>
      <c r="H243" s="234">
        <v>2</v>
      </c>
      <c r="I243" s="247"/>
      <c r="J243" s="230"/>
      <c r="L243" s="148"/>
      <c r="M243" s="150"/>
      <c r="T243" s="151"/>
      <c r="AT243" s="149" t="s">
        <v>255</v>
      </c>
      <c r="AU243" s="149" t="s">
        <v>88</v>
      </c>
      <c r="AV243" s="12" t="s">
        <v>88</v>
      </c>
      <c r="AW243" s="12" t="s">
        <v>34</v>
      </c>
      <c r="AX243" s="12" t="s">
        <v>78</v>
      </c>
      <c r="AY243" s="149" t="s">
        <v>248</v>
      </c>
    </row>
    <row r="244" spans="2:65" s="13" customFormat="1" x14ac:dyDescent="0.2">
      <c r="B244" s="235"/>
      <c r="C244" s="236"/>
      <c r="D244" s="231" t="s">
        <v>255</v>
      </c>
      <c r="E244" s="237" t="s">
        <v>1</v>
      </c>
      <c r="F244" s="238" t="s">
        <v>275</v>
      </c>
      <c r="G244" s="236"/>
      <c r="H244" s="239">
        <v>3</v>
      </c>
      <c r="I244" s="248"/>
      <c r="J244" s="236"/>
      <c r="L244" s="152"/>
      <c r="M244" s="154"/>
      <c r="T244" s="155"/>
      <c r="AT244" s="153" t="s">
        <v>255</v>
      </c>
      <c r="AU244" s="153" t="s">
        <v>88</v>
      </c>
      <c r="AV244" s="13" t="s">
        <v>253</v>
      </c>
      <c r="AW244" s="13" t="s">
        <v>34</v>
      </c>
      <c r="AX244" s="13" t="s">
        <v>86</v>
      </c>
      <c r="AY244" s="153" t="s">
        <v>248</v>
      </c>
    </row>
    <row r="245" spans="2:65" s="1" customFormat="1" ht="21.75" customHeight="1" x14ac:dyDescent="0.2">
      <c r="B245" s="184"/>
      <c r="C245" s="222" t="s">
        <v>437</v>
      </c>
      <c r="D245" s="222" t="s">
        <v>250</v>
      </c>
      <c r="E245" s="223" t="s">
        <v>660</v>
      </c>
      <c r="F245" s="224" t="s">
        <v>661</v>
      </c>
      <c r="G245" s="225" t="s">
        <v>259</v>
      </c>
      <c r="H245" s="226">
        <v>99</v>
      </c>
      <c r="I245" s="180">
        <v>0</v>
      </c>
      <c r="J245" s="228">
        <f>ROUND(I245*H245,2)</f>
        <v>0</v>
      </c>
      <c r="K245" s="141"/>
      <c r="L245" s="29"/>
      <c r="M245" s="142" t="s">
        <v>1</v>
      </c>
      <c r="N245" s="143" t="s">
        <v>43</v>
      </c>
      <c r="O245" s="144">
        <v>0.6</v>
      </c>
      <c r="P245" s="144">
        <f>O245*H245</f>
        <v>59.4</v>
      </c>
      <c r="Q245" s="144">
        <v>0</v>
      </c>
      <c r="R245" s="144">
        <f>Q245*H245</f>
        <v>0</v>
      </c>
      <c r="S245" s="144">
        <v>1.2999999999999999E-2</v>
      </c>
      <c r="T245" s="145">
        <f>S245*H245</f>
        <v>1.2869999999999999</v>
      </c>
      <c r="AR245" s="146" t="s">
        <v>330</v>
      </c>
      <c r="AT245" s="146" t="s">
        <v>250</v>
      </c>
      <c r="AU245" s="146" t="s">
        <v>88</v>
      </c>
      <c r="AY245" s="17" t="s">
        <v>248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7" t="s">
        <v>86</v>
      </c>
      <c r="BK245" s="147">
        <f>ROUND(I245*H245,2)</f>
        <v>0</v>
      </c>
      <c r="BL245" s="17" t="s">
        <v>330</v>
      </c>
      <c r="BM245" s="146" t="s">
        <v>662</v>
      </c>
    </row>
    <row r="246" spans="2:65" s="12" customFormat="1" x14ac:dyDescent="0.2">
      <c r="B246" s="229"/>
      <c r="C246" s="230"/>
      <c r="D246" s="231" t="s">
        <v>255</v>
      </c>
      <c r="E246" s="232" t="s">
        <v>1</v>
      </c>
      <c r="F246" s="233" t="s">
        <v>663</v>
      </c>
      <c r="G246" s="230"/>
      <c r="H246" s="234">
        <v>51</v>
      </c>
      <c r="I246" s="247"/>
      <c r="J246" s="230"/>
      <c r="L246" s="148"/>
      <c r="M246" s="150"/>
      <c r="T246" s="151"/>
      <c r="AT246" s="149" t="s">
        <v>255</v>
      </c>
      <c r="AU246" s="149" t="s">
        <v>88</v>
      </c>
      <c r="AV246" s="12" t="s">
        <v>88</v>
      </c>
      <c r="AW246" s="12" t="s">
        <v>34</v>
      </c>
      <c r="AX246" s="12" t="s">
        <v>78</v>
      </c>
      <c r="AY246" s="149" t="s">
        <v>248</v>
      </c>
    </row>
    <row r="247" spans="2:65" s="12" customFormat="1" x14ac:dyDescent="0.2">
      <c r="B247" s="229"/>
      <c r="C247" s="230"/>
      <c r="D247" s="231" t="s">
        <v>255</v>
      </c>
      <c r="E247" s="232" t="s">
        <v>1</v>
      </c>
      <c r="F247" s="233" t="s">
        <v>664</v>
      </c>
      <c r="G247" s="230"/>
      <c r="H247" s="234">
        <v>16</v>
      </c>
      <c r="I247" s="247"/>
      <c r="J247" s="230"/>
      <c r="L247" s="148"/>
      <c r="M247" s="150"/>
      <c r="T247" s="151"/>
      <c r="AT247" s="149" t="s">
        <v>255</v>
      </c>
      <c r="AU247" s="149" t="s">
        <v>88</v>
      </c>
      <c r="AV247" s="12" t="s">
        <v>88</v>
      </c>
      <c r="AW247" s="12" t="s">
        <v>34</v>
      </c>
      <c r="AX247" s="12" t="s">
        <v>78</v>
      </c>
      <c r="AY247" s="149" t="s">
        <v>248</v>
      </c>
    </row>
    <row r="248" spans="2:65" s="12" customFormat="1" x14ac:dyDescent="0.2">
      <c r="B248" s="229"/>
      <c r="C248" s="230"/>
      <c r="D248" s="231" t="s">
        <v>255</v>
      </c>
      <c r="E248" s="232" t="s">
        <v>1</v>
      </c>
      <c r="F248" s="233" t="s">
        <v>665</v>
      </c>
      <c r="G248" s="230"/>
      <c r="H248" s="234">
        <v>32</v>
      </c>
      <c r="I248" s="247"/>
      <c r="J248" s="230"/>
      <c r="L248" s="148"/>
      <c r="M248" s="150"/>
      <c r="T248" s="151"/>
      <c r="AT248" s="149" t="s">
        <v>255</v>
      </c>
      <c r="AU248" s="149" t="s">
        <v>88</v>
      </c>
      <c r="AV248" s="12" t="s">
        <v>88</v>
      </c>
      <c r="AW248" s="12" t="s">
        <v>34</v>
      </c>
      <c r="AX248" s="12" t="s">
        <v>78</v>
      </c>
      <c r="AY248" s="149" t="s">
        <v>248</v>
      </c>
    </row>
    <row r="249" spans="2:65" s="13" customFormat="1" x14ac:dyDescent="0.2">
      <c r="B249" s="235"/>
      <c r="C249" s="236"/>
      <c r="D249" s="231" t="s">
        <v>255</v>
      </c>
      <c r="E249" s="237" t="s">
        <v>1</v>
      </c>
      <c r="F249" s="238" t="s">
        <v>275</v>
      </c>
      <c r="G249" s="236"/>
      <c r="H249" s="239">
        <v>99</v>
      </c>
      <c r="I249" s="248"/>
      <c r="J249" s="236"/>
      <c r="L249" s="152"/>
      <c r="M249" s="154"/>
      <c r="T249" s="155"/>
      <c r="AT249" s="153" t="s">
        <v>255</v>
      </c>
      <c r="AU249" s="153" t="s">
        <v>88</v>
      </c>
      <c r="AV249" s="13" t="s">
        <v>253</v>
      </c>
      <c r="AW249" s="13" t="s">
        <v>34</v>
      </c>
      <c r="AX249" s="13" t="s">
        <v>86</v>
      </c>
      <c r="AY249" s="153" t="s">
        <v>248</v>
      </c>
    </row>
    <row r="250" spans="2:65" s="1" customFormat="1" ht="24.15" customHeight="1" x14ac:dyDescent="0.2">
      <c r="B250" s="184"/>
      <c r="C250" s="222" t="s">
        <v>442</v>
      </c>
      <c r="D250" s="222" t="s">
        <v>250</v>
      </c>
      <c r="E250" s="223" t="s">
        <v>666</v>
      </c>
      <c r="F250" s="224" t="s">
        <v>667</v>
      </c>
      <c r="G250" s="225" t="s">
        <v>259</v>
      </c>
      <c r="H250" s="226">
        <v>2</v>
      </c>
      <c r="I250" s="180">
        <v>0</v>
      </c>
      <c r="J250" s="228">
        <f>ROUND(I250*H250,2)</f>
        <v>0</v>
      </c>
      <c r="K250" s="141"/>
      <c r="L250" s="29"/>
      <c r="M250" s="142" t="s">
        <v>1</v>
      </c>
      <c r="N250" s="143" t="s">
        <v>43</v>
      </c>
      <c r="O250" s="144">
        <v>1.548</v>
      </c>
      <c r="P250" s="144">
        <f>O250*H250</f>
        <v>3.0960000000000001</v>
      </c>
      <c r="Q250" s="144">
        <v>0</v>
      </c>
      <c r="R250" s="144">
        <f>Q250*H250</f>
        <v>0</v>
      </c>
      <c r="S250" s="144">
        <v>2.4E-2</v>
      </c>
      <c r="T250" s="145">
        <f>S250*H250</f>
        <v>4.8000000000000001E-2</v>
      </c>
      <c r="AR250" s="146" t="s">
        <v>330</v>
      </c>
      <c r="AT250" s="146" t="s">
        <v>250</v>
      </c>
      <c r="AU250" s="146" t="s">
        <v>88</v>
      </c>
      <c r="AY250" s="17" t="s">
        <v>248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7" t="s">
        <v>86</v>
      </c>
      <c r="BK250" s="147">
        <f>ROUND(I250*H250,2)</f>
        <v>0</v>
      </c>
      <c r="BL250" s="17" t="s">
        <v>330</v>
      </c>
      <c r="BM250" s="146" t="s">
        <v>668</v>
      </c>
    </row>
    <row r="251" spans="2:65" s="12" customFormat="1" x14ac:dyDescent="0.2">
      <c r="B251" s="229"/>
      <c r="C251" s="230"/>
      <c r="D251" s="231" t="s">
        <v>255</v>
      </c>
      <c r="E251" s="232" t="s">
        <v>1</v>
      </c>
      <c r="F251" s="233" t="s">
        <v>669</v>
      </c>
      <c r="G251" s="230"/>
      <c r="H251" s="234">
        <v>2</v>
      </c>
      <c r="I251" s="247"/>
      <c r="J251" s="230"/>
      <c r="L251" s="148"/>
      <c r="M251" s="150"/>
      <c r="T251" s="151"/>
      <c r="AT251" s="149" t="s">
        <v>255</v>
      </c>
      <c r="AU251" s="149" t="s">
        <v>88</v>
      </c>
      <c r="AV251" s="12" t="s">
        <v>88</v>
      </c>
      <c r="AW251" s="12" t="s">
        <v>34</v>
      </c>
      <c r="AX251" s="12" t="s">
        <v>86</v>
      </c>
      <c r="AY251" s="149" t="s">
        <v>248</v>
      </c>
    </row>
    <row r="252" spans="2:65" s="1" customFormat="1" ht="24.15" customHeight="1" x14ac:dyDescent="0.2">
      <c r="B252" s="184"/>
      <c r="C252" s="222" t="s">
        <v>449</v>
      </c>
      <c r="D252" s="222" t="s">
        <v>250</v>
      </c>
      <c r="E252" s="223" t="s">
        <v>670</v>
      </c>
      <c r="F252" s="224" t="s">
        <v>671</v>
      </c>
      <c r="G252" s="225" t="s">
        <v>259</v>
      </c>
      <c r="H252" s="226">
        <v>2</v>
      </c>
      <c r="I252" s="180">
        <v>0</v>
      </c>
      <c r="J252" s="228">
        <f>ROUND(I252*H252,2)</f>
        <v>0</v>
      </c>
      <c r="K252" s="141"/>
      <c r="L252" s="29"/>
      <c r="M252" s="142" t="s">
        <v>1</v>
      </c>
      <c r="N252" s="143" t="s">
        <v>43</v>
      </c>
      <c r="O252" s="144">
        <v>4.9279999999999999</v>
      </c>
      <c r="P252" s="144">
        <f>O252*H252</f>
        <v>9.8559999999999999</v>
      </c>
      <c r="Q252" s="144">
        <v>0</v>
      </c>
      <c r="R252" s="144">
        <f>Q252*H252</f>
        <v>0</v>
      </c>
      <c r="S252" s="144">
        <v>0.1215</v>
      </c>
      <c r="T252" s="145">
        <f>S252*H252</f>
        <v>0.24299999999999999</v>
      </c>
      <c r="AR252" s="146" t="s">
        <v>330</v>
      </c>
      <c r="AT252" s="146" t="s">
        <v>250</v>
      </c>
      <c r="AU252" s="146" t="s">
        <v>88</v>
      </c>
      <c r="AY252" s="17" t="s">
        <v>248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7" t="s">
        <v>86</v>
      </c>
      <c r="BK252" s="147">
        <f>ROUND(I252*H252,2)</f>
        <v>0</v>
      </c>
      <c r="BL252" s="17" t="s">
        <v>330</v>
      </c>
      <c r="BM252" s="146" t="s">
        <v>672</v>
      </c>
    </row>
    <row r="253" spans="2:65" s="12" customFormat="1" x14ac:dyDescent="0.2">
      <c r="B253" s="229"/>
      <c r="C253" s="230"/>
      <c r="D253" s="231" t="s">
        <v>255</v>
      </c>
      <c r="E253" s="232" t="s">
        <v>1</v>
      </c>
      <c r="F253" s="233" t="s">
        <v>669</v>
      </c>
      <c r="G253" s="230"/>
      <c r="H253" s="234">
        <v>2</v>
      </c>
      <c r="I253" s="247"/>
      <c r="J253" s="230"/>
      <c r="L253" s="148"/>
      <c r="M253" s="150"/>
      <c r="T253" s="151"/>
      <c r="AT253" s="149" t="s">
        <v>255</v>
      </c>
      <c r="AU253" s="149" t="s">
        <v>88</v>
      </c>
      <c r="AV253" s="12" t="s">
        <v>88</v>
      </c>
      <c r="AW253" s="12" t="s">
        <v>34</v>
      </c>
      <c r="AX253" s="12" t="s">
        <v>86</v>
      </c>
      <c r="AY253" s="149" t="s">
        <v>248</v>
      </c>
    </row>
    <row r="254" spans="2:65" s="1" customFormat="1" ht="24.15" customHeight="1" x14ac:dyDescent="0.2">
      <c r="B254" s="184"/>
      <c r="C254" s="222" t="s">
        <v>453</v>
      </c>
      <c r="D254" s="222" t="s">
        <v>250</v>
      </c>
      <c r="E254" s="223" t="s">
        <v>673</v>
      </c>
      <c r="F254" s="224" t="s">
        <v>674</v>
      </c>
      <c r="G254" s="225" t="s">
        <v>283</v>
      </c>
      <c r="H254" s="226">
        <v>5</v>
      </c>
      <c r="I254" s="180">
        <v>0</v>
      </c>
      <c r="J254" s="228">
        <f>ROUND(I254*H254,2)</f>
        <v>0</v>
      </c>
      <c r="K254" s="141"/>
      <c r="L254" s="29"/>
      <c r="M254" s="142" t="s">
        <v>1</v>
      </c>
      <c r="N254" s="143" t="s">
        <v>43</v>
      </c>
      <c r="O254" s="144">
        <v>1.08</v>
      </c>
      <c r="P254" s="144">
        <f>O254*H254</f>
        <v>5.4</v>
      </c>
      <c r="Q254" s="144">
        <v>0</v>
      </c>
      <c r="R254" s="144">
        <f>Q254*H254</f>
        <v>0</v>
      </c>
      <c r="S254" s="144">
        <v>0.03</v>
      </c>
      <c r="T254" s="145">
        <f>S254*H254</f>
        <v>0.15</v>
      </c>
      <c r="AR254" s="146" t="s">
        <v>330</v>
      </c>
      <c r="AT254" s="146" t="s">
        <v>250</v>
      </c>
      <c r="AU254" s="146" t="s">
        <v>88</v>
      </c>
      <c r="AY254" s="17" t="s">
        <v>248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7" t="s">
        <v>86</v>
      </c>
      <c r="BK254" s="147">
        <f>ROUND(I254*H254,2)</f>
        <v>0</v>
      </c>
      <c r="BL254" s="17" t="s">
        <v>330</v>
      </c>
      <c r="BM254" s="146" t="s">
        <v>675</v>
      </c>
    </row>
    <row r="255" spans="2:65" s="12" customFormat="1" x14ac:dyDescent="0.2">
      <c r="B255" s="229"/>
      <c r="C255" s="230"/>
      <c r="D255" s="231" t="s">
        <v>255</v>
      </c>
      <c r="E255" s="232" t="s">
        <v>1</v>
      </c>
      <c r="F255" s="233" t="s">
        <v>676</v>
      </c>
      <c r="G255" s="230"/>
      <c r="H255" s="234">
        <v>5</v>
      </c>
      <c r="I255" s="247"/>
      <c r="J255" s="230"/>
      <c r="L255" s="148"/>
      <c r="M255" s="150"/>
      <c r="T255" s="151"/>
      <c r="AT255" s="149" t="s">
        <v>255</v>
      </c>
      <c r="AU255" s="149" t="s">
        <v>88</v>
      </c>
      <c r="AV255" s="12" t="s">
        <v>88</v>
      </c>
      <c r="AW255" s="12" t="s">
        <v>34</v>
      </c>
      <c r="AX255" s="12" t="s">
        <v>86</v>
      </c>
      <c r="AY255" s="149" t="s">
        <v>248</v>
      </c>
    </row>
    <row r="256" spans="2:65" s="11" customFormat="1" ht="23" customHeight="1" x14ac:dyDescent="0.25">
      <c r="B256" s="215"/>
      <c r="C256" s="216"/>
      <c r="D256" s="217" t="s">
        <v>77</v>
      </c>
      <c r="E256" s="220" t="s">
        <v>677</v>
      </c>
      <c r="F256" s="220" t="s">
        <v>678</v>
      </c>
      <c r="G256" s="216"/>
      <c r="H256" s="216"/>
      <c r="I256" s="249"/>
      <c r="J256" s="221">
        <f>BK256</f>
        <v>0</v>
      </c>
      <c r="L256" s="123"/>
      <c r="M256" s="127"/>
      <c r="P256" s="128">
        <f>SUM(P257:P262)</f>
        <v>465.348568</v>
      </c>
      <c r="R256" s="128">
        <f>SUM(R257:R262)</f>
        <v>0</v>
      </c>
      <c r="T256" s="129">
        <f>SUM(T257:T262)</f>
        <v>4.5330000000000004</v>
      </c>
      <c r="AR256" s="124" t="s">
        <v>88</v>
      </c>
      <c r="AT256" s="130" t="s">
        <v>77</v>
      </c>
      <c r="AU256" s="130" t="s">
        <v>86</v>
      </c>
      <c r="AY256" s="124" t="s">
        <v>248</v>
      </c>
      <c r="BK256" s="131">
        <f>SUM(BK257:BK262)</f>
        <v>0</v>
      </c>
    </row>
    <row r="257" spans="2:65" s="1" customFormat="1" ht="24.15" customHeight="1" x14ac:dyDescent="0.2">
      <c r="B257" s="184"/>
      <c r="C257" s="222" t="s">
        <v>458</v>
      </c>
      <c r="D257" s="222" t="s">
        <v>250</v>
      </c>
      <c r="E257" s="223" t="s">
        <v>679</v>
      </c>
      <c r="F257" s="224" t="s">
        <v>680</v>
      </c>
      <c r="G257" s="225" t="s">
        <v>193</v>
      </c>
      <c r="H257" s="226">
        <v>1511</v>
      </c>
      <c r="I257" s="180">
        <v>0</v>
      </c>
      <c r="J257" s="228">
        <f>ROUND(I257*H257,2)</f>
        <v>0</v>
      </c>
      <c r="K257" s="141"/>
      <c r="L257" s="29"/>
      <c r="M257" s="142" t="s">
        <v>1</v>
      </c>
      <c r="N257" s="143" t="s">
        <v>43</v>
      </c>
      <c r="O257" s="144">
        <v>0.255</v>
      </c>
      <c r="P257" s="144">
        <f>O257*H257</f>
        <v>385.30500000000001</v>
      </c>
      <c r="Q257" s="144">
        <v>0</v>
      </c>
      <c r="R257" s="144">
        <f>Q257*H257</f>
        <v>0</v>
      </c>
      <c r="S257" s="144">
        <v>3.0000000000000001E-3</v>
      </c>
      <c r="T257" s="145">
        <f>S257*H257</f>
        <v>4.5330000000000004</v>
      </c>
      <c r="AR257" s="146" t="s">
        <v>330</v>
      </c>
      <c r="AT257" s="146" t="s">
        <v>250</v>
      </c>
      <c r="AU257" s="146" t="s">
        <v>88</v>
      </c>
      <c r="AY257" s="17" t="s">
        <v>248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86</v>
      </c>
      <c r="BK257" s="147">
        <f>ROUND(I257*H257,2)</f>
        <v>0</v>
      </c>
      <c r="BL257" s="17" t="s">
        <v>330</v>
      </c>
      <c r="BM257" s="146" t="s">
        <v>681</v>
      </c>
    </row>
    <row r="258" spans="2:65" s="12" customFormat="1" x14ac:dyDescent="0.2">
      <c r="B258" s="229"/>
      <c r="C258" s="230"/>
      <c r="D258" s="231" t="s">
        <v>255</v>
      </c>
      <c r="E258" s="232" t="s">
        <v>1</v>
      </c>
      <c r="F258" s="233" t="s">
        <v>484</v>
      </c>
      <c r="G258" s="230"/>
      <c r="H258" s="234">
        <v>1511</v>
      </c>
      <c r="I258" s="247"/>
      <c r="J258" s="230"/>
      <c r="L258" s="148"/>
      <c r="M258" s="150"/>
      <c r="T258" s="151"/>
      <c r="AT258" s="149" t="s">
        <v>255</v>
      </c>
      <c r="AU258" s="149" t="s">
        <v>88</v>
      </c>
      <c r="AV258" s="12" t="s">
        <v>88</v>
      </c>
      <c r="AW258" s="12" t="s">
        <v>34</v>
      </c>
      <c r="AX258" s="12" t="s">
        <v>86</v>
      </c>
      <c r="AY258" s="149" t="s">
        <v>248</v>
      </c>
    </row>
    <row r="259" spans="2:65" s="1" customFormat="1" ht="21.75" customHeight="1" x14ac:dyDescent="0.2">
      <c r="B259" s="184"/>
      <c r="C259" s="222" t="s">
        <v>462</v>
      </c>
      <c r="D259" s="222" t="s">
        <v>250</v>
      </c>
      <c r="E259" s="223" t="s">
        <v>682</v>
      </c>
      <c r="F259" s="224" t="s">
        <v>683</v>
      </c>
      <c r="G259" s="225" t="s">
        <v>193</v>
      </c>
      <c r="H259" s="226">
        <v>377.56400000000002</v>
      </c>
      <c r="I259" s="180">
        <v>0</v>
      </c>
      <c r="J259" s="228">
        <f>ROUND(I259*H259,2)</f>
        <v>0</v>
      </c>
      <c r="K259" s="141"/>
      <c r="L259" s="29"/>
      <c r="M259" s="142" t="s">
        <v>1</v>
      </c>
      <c r="N259" s="143" t="s">
        <v>43</v>
      </c>
      <c r="O259" s="144">
        <v>0.21199999999999999</v>
      </c>
      <c r="P259" s="144">
        <f>O259*H259</f>
        <v>80.043568000000008</v>
      </c>
      <c r="Q259" s="144">
        <v>0</v>
      </c>
      <c r="R259" s="144">
        <f>Q259*H259</f>
        <v>0</v>
      </c>
      <c r="S259" s="144">
        <v>0</v>
      </c>
      <c r="T259" s="145">
        <f>S259*H259</f>
        <v>0</v>
      </c>
      <c r="AR259" s="146" t="s">
        <v>330</v>
      </c>
      <c r="AT259" s="146" t="s">
        <v>250</v>
      </c>
      <c r="AU259" s="146" t="s">
        <v>88</v>
      </c>
      <c r="AY259" s="17" t="s">
        <v>248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7" t="s">
        <v>86</v>
      </c>
      <c r="BK259" s="147">
        <f>ROUND(I259*H259,2)</f>
        <v>0</v>
      </c>
      <c r="BL259" s="17" t="s">
        <v>330</v>
      </c>
      <c r="BM259" s="146" t="s">
        <v>684</v>
      </c>
    </row>
    <row r="260" spans="2:65" s="12" customFormat="1" ht="30" x14ac:dyDescent="0.2">
      <c r="B260" s="229"/>
      <c r="C260" s="230"/>
      <c r="D260" s="231" t="s">
        <v>255</v>
      </c>
      <c r="E260" s="232" t="s">
        <v>1</v>
      </c>
      <c r="F260" s="233" t="s">
        <v>685</v>
      </c>
      <c r="G260" s="230"/>
      <c r="H260" s="234">
        <v>205.964</v>
      </c>
      <c r="I260" s="247"/>
      <c r="J260" s="230"/>
      <c r="L260" s="148"/>
      <c r="M260" s="150"/>
      <c r="T260" s="151"/>
      <c r="AT260" s="149" t="s">
        <v>255</v>
      </c>
      <c r="AU260" s="149" t="s">
        <v>88</v>
      </c>
      <c r="AV260" s="12" t="s">
        <v>88</v>
      </c>
      <c r="AW260" s="12" t="s">
        <v>34</v>
      </c>
      <c r="AX260" s="12" t="s">
        <v>78</v>
      </c>
      <c r="AY260" s="149" t="s">
        <v>248</v>
      </c>
    </row>
    <row r="261" spans="2:65" s="12" customFormat="1" ht="20" x14ac:dyDescent="0.2">
      <c r="B261" s="229"/>
      <c r="C261" s="230"/>
      <c r="D261" s="231" t="s">
        <v>255</v>
      </c>
      <c r="E261" s="232" t="s">
        <v>1</v>
      </c>
      <c r="F261" s="233" t="s">
        <v>686</v>
      </c>
      <c r="G261" s="230"/>
      <c r="H261" s="234">
        <v>171.6</v>
      </c>
      <c r="I261" s="247"/>
      <c r="J261" s="230"/>
      <c r="L261" s="148"/>
      <c r="M261" s="150"/>
      <c r="T261" s="151"/>
      <c r="AT261" s="149" t="s">
        <v>255</v>
      </c>
      <c r="AU261" s="149" t="s">
        <v>88</v>
      </c>
      <c r="AV261" s="12" t="s">
        <v>88</v>
      </c>
      <c r="AW261" s="12" t="s">
        <v>34</v>
      </c>
      <c r="AX261" s="12" t="s">
        <v>78</v>
      </c>
      <c r="AY261" s="149" t="s">
        <v>248</v>
      </c>
    </row>
    <row r="262" spans="2:65" s="13" customFormat="1" x14ac:dyDescent="0.2">
      <c r="B262" s="235"/>
      <c r="C262" s="236"/>
      <c r="D262" s="231" t="s">
        <v>255</v>
      </c>
      <c r="E262" s="237" t="s">
        <v>1</v>
      </c>
      <c r="F262" s="238" t="s">
        <v>275</v>
      </c>
      <c r="G262" s="236"/>
      <c r="H262" s="239">
        <v>377.56400000000002</v>
      </c>
      <c r="I262" s="248"/>
      <c r="J262" s="236"/>
      <c r="L262" s="152"/>
      <c r="M262" s="154"/>
      <c r="T262" s="155"/>
      <c r="AT262" s="153" t="s">
        <v>255</v>
      </c>
      <c r="AU262" s="153" t="s">
        <v>88</v>
      </c>
      <c r="AV262" s="13" t="s">
        <v>253</v>
      </c>
      <c r="AW262" s="13" t="s">
        <v>34</v>
      </c>
      <c r="AX262" s="13" t="s">
        <v>86</v>
      </c>
      <c r="AY262" s="153" t="s">
        <v>248</v>
      </c>
    </row>
    <row r="263" spans="2:65" s="11" customFormat="1" ht="23" customHeight="1" x14ac:dyDescent="0.25">
      <c r="B263" s="215"/>
      <c r="C263" s="216"/>
      <c r="D263" s="217" t="s">
        <v>77</v>
      </c>
      <c r="E263" s="220" t="s">
        <v>687</v>
      </c>
      <c r="F263" s="220" t="s">
        <v>688</v>
      </c>
      <c r="G263" s="216"/>
      <c r="H263" s="216"/>
      <c r="I263" s="249"/>
      <c r="J263" s="221">
        <f>BK263</f>
        <v>0</v>
      </c>
      <c r="L263" s="123"/>
      <c r="M263" s="127"/>
      <c r="P263" s="128">
        <f>SUM(P264:P265)</f>
        <v>106.922455</v>
      </c>
      <c r="R263" s="128">
        <f>SUM(R264:R265)</f>
        <v>0</v>
      </c>
      <c r="T263" s="129">
        <f>SUM(T264:T265)</f>
        <v>29.539593500000002</v>
      </c>
      <c r="AR263" s="124" t="s">
        <v>88</v>
      </c>
      <c r="AT263" s="130" t="s">
        <v>77</v>
      </c>
      <c r="AU263" s="130" t="s">
        <v>86</v>
      </c>
      <c r="AY263" s="124" t="s">
        <v>248</v>
      </c>
      <c r="BK263" s="131">
        <f>SUM(BK264:BK265)</f>
        <v>0</v>
      </c>
    </row>
    <row r="264" spans="2:65" s="1" customFormat="1" ht="24.15" customHeight="1" x14ac:dyDescent="0.2">
      <c r="B264" s="184"/>
      <c r="C264" s="222" t="s">
        <v>470</v>
      </c>
      <c r="D264" s="222" t="s">
        <v>250</v>
      </c>
      <c r="E264" s="223" t="s">
        <v>689</v>
      </c>
      <c r="F264" s="224" t="s">
        <v>690</v>
      </c>
      <c r="G264" s="225" t="s">
        <v>193</v>
      </c>
      <c r="H264" s="226">
        <v>362.44900000000001</v>
      </c>
      <c r="I264" s="180">
        <v>0</v>
      </c>
      <c r="J264" s="228">
        <f>ROUND(I264*H264,2)</f>
        <v>0</v>
      </c>
      <c r="K264" s="141"/>
      <c r="L264" s="29"/>
      <c r="M264" s="142" t="s">
        <v>1</v>
      </c>
      <c r="N264" s="143" t="s">
        <v>43</v>
      </c>
      <c r="O264" s="144">
        <v>0.29499999999999998</v>
      </c>
      <c r="P264" s="144">
        <f>O264*H264</f>
        <v>106.922455</v>
      </c>
      <c r="Q264" s="144">
        <v>0</v>
      </c>
      <c r="R264" s="144">
        <f>Q264*H264</f>
        <v>0</v>
      </c>
      <c r="S264" s="144">
        <v>8.1500000000000003E-2</v>
      </c>
      <c r="T264" s="145">
        <f>S264*H264</f>
        <v>29.539593500000002</v>
      </c>
      <c r="AR264" s="146" t="s">
        <v>330</v>
      </c>
      <c r="AT264" s="146" t="s">
        <v>250</v>
      </c>
      <c r="AU264" s="146" t="s">
        <v>88</v>
      </c>
      <c r="AY264" s="17" t="s">
        <v>248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7" t="s">
        <v>86</v>
      </c>
      <c r="BK264" s="147">
        <f>ROUND(I264*H264,2)</f>
        <v>0</v>
      </c>
      <c r="BL264" s="17" t="s">
        <v>330</v>
      </c>
      <c r="BM264" s="146" t="s">
        <v>691</v>
      </c>
    </row>
    <row r="265" spans="2:65" s="12" customFormat="1" x14ac:dyDescent="0.2">
      <c r="B265" s="229"/>
      <c r="C265" s="230"/>
      <c r="D265" s="231" t="s">
        <v>255</v>
      </c>
      <c r="E265" s="232" t="s">
        <v>1</v>
      </c>
      <c r="F265" s="233" t="s">
        <v>478</v>
      </c>
      <c r="G265" s="230"/>
      <c r="H265" s="234">
        <v>362.44900000000001</v>
      </c>
      <c r="I265" s="247"/>
      <c r="J265" s="230"/>
      <c r="L265" s="148"/>
      <c r="M265" s="150"/>
      <c r="T265" s="151"/>
      <c r="AT265" s="149" t="s">
        <v>255</v>
      </c>
      <c r="AU265" s="149" t="s">
        <v>88</v>
      </c>
      <c r="AV265" s="12" t="s">
        <v>88</v>
      </c>
      <c r="AW265" s="12" t="s">
        <v>34</v>
      </c>
      <c r="AX265" s="12" t="s">
        <v>86</v>
      </c>
      <c r="AY265" s="149" t="s">
        <v>248</v>
      </c>
    </row>
    <row r="266" spans="2:65" s="11" customFormat="1" ht="23" customHeight="1" x14ac:dyDescent="0.25">
      <c r="B266" s="215"/>
      <c r="C266" s="216"/>
      <c r="D266" s="217" t="s">
        <v>77</v>
      </c>
      <c r="E266" s="220" t="s">
        <v>692</v>
      </c>
      <c r="F266" s="220" t="s">
        <v>693</v>
      </c>
      <c r="G266" s="216"/>
      <c r="H266" s="216"/>
      <c r="I266" s="249"/>
      <c r="J266" s="221">
        <f>BK266</f>
        <v>0</v>
      </c>
      <c r="L266" s="123"/>
      <c r="M266" s="127"/>
      <c r="P266" s="128">
        <f>P267</f>
        <v>17.68</v>
      </c>
      <c r="R266" s="128">
        <f>R267</f>
        <v>0</v>
      </c>
      <c r="T266" s="129">
        <f>T267</f>
        <v>0.4</v>
      </c>
      <c r="AR266" s="124" t="s">
        <v>88</v>
      </c>
      <c r="AT266" s="130" t="s">
        <v>77</v>
      </c>
      <c r="AU266" s="130" t="s">
        <v>86</v>
      </c>
      <c r="AY266" s="124" t="s">
        <v>248</v>
      </c>
      <c r="BK266" s="131">
        <f>BK267</f>
        <v>0</v>
      </c>
    </row>
    <row r="267" spans="2:65" s="1" customFormat="1" ht="38" customHeight="1" x14ac:dyDescent="0.2">
      <c r="B267" s="184"/>
      <c r="C267" s="222" t="s">
        <v>694</v>
      </c>
      <c r="D267" s="222" t="s">
        <v>250</v>
      </c>
      <c r="E267" s="223" t="s">
        <v>695</v>
      </c>
      <c r="F267" s="224" t="s">
        <v>696</v>
      </c>
      <c r="G267" s="225" t="s">
        <v>259</v>
      </c>
      <c r="H267" s="226">
        <v>8</v>
      </c>
      <c r="I267" s="140">
        <v>0</v>
      </c>
      <c r="J267" s="228">
        <f>ROUND(I267*H267,2)</f>
        <v>0</v>
      </c>
      <c r="K267" s="141"/>
      <c r="L267" s="29"/>
      <c r="M267" s="163" t="s">
        <v>1</v>
      </c>
      <c r="N267" s="164" t="s">
        <v>43</v>
      </c>
      <c r="O267" s="165">
        <v>2.21</v>
      </c>
      <c r="P267" s="165">
        <f>O267*H267</f>
        <v>17.68</v>
      </c>
      <c r="Q267" s="165">
        <v>0</v>
      </c>
      <c r="R267" s="165">
        <f>Q267*H267</f>
        <v>0</v>
      </c>
      <c r="S267" s="165">
        <v>0.05</v>
      </c>
      <c r="T267" s="166">
        <f>S267*H267</f>
        <v>0.4</v>
      </c>
      <c r="AR267" s="146" t="s">
        <v>330</v>
      </c>
      <c r="AT267" s="146" t="s">
        <v>250</v>
      </c>
      <c r="AU267" s="146" t="s">
        <v>88</v>
      </c>
      <c r="AY267" s="17" t="s">
        <v>248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7" t="s">
        <v>86</v>
      </c>
      <c r="BK267" s="147">
        <f>ROUND(I267*H267,2)</f>
        <v>0</v>
      </c>
      <c r="BL267" s="17" t="s">
        <v>330</v>
      </c>
      <c r="BM267" s="146" t="s">
        <v>697</v>
      </c>
    </row>
    <row r="268" spans="2:65" s="1" customFormat="1" ht="6.9" customHeight="1" x14ac:dyDescent="0.2">
      <c r="B268" s="206"/>
      <c r="C268" s="207"/>
      <c r="D268" s="207"/>
      <c r="E268" s="207"/>
      <c r="F268" s="207"/>
      <c r="G268" s="207"/>
      <c r="H268" s="207"/>
      <c r="I268" s="251"/>
      <c r="J268" s="207"/>
      <c r="K268" s="42"/>
      <c r="L268" s="29"/>
    </row>
  </sheetData>
  <autoFilter ref="C135:K267" xr:uid="{00000000-0009-0000-0000-000002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118"/>
  <sheetViews>
    <sheetView showGridLines="0" topLeftCell="A108" workbookViewId="0">
      <selection activeCell="F127" sqref="F127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181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2760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IO-05 - Venkovní osvětlení a přeložka VO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IO-05 - Venkovní osvětlení a přeložka VO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24.1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2761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2762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D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18"/>
  <sheetViews>
    <sheetView showGridLines="0" topLeftCell="A96" workbookViewId="0">
      <selection activeCell="G121" sqref="G12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184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2763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PS-01 - Rozšíření parkovacího systému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PS-01 - Rozšíření parkovacího systému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24.1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2764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2750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E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2:BM118"/>
  <sheetViews>
    <sheetView showGridLines="0" topLeftCell="A108" workbookViewId="0">
      <selection activeCell="H122" sqref="H122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187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2765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tr">
        <f>IF('Rekapitulace stavby'!AN10="","",'Rekapitulace stavby'!AN10)</f>
        <v>70889546</v>
      </c>
      <c r="L14" s="29"/>
    </row>
    <row r="15" spans="2:46" s="1" customFormat="1" ht="18" hidden="1" customHeight="1" x14ac:dyDescent="0.2">
      <c r="B15" s="29"/>
      <c r="E15" s="24" t="str">
        <f>IF('Rekapitulace stavby'!E11="","",'Rekapitulace stavby'!E11)</f>
        <v>Královéhradecký kraj</v>
      </c>
      <c r="I15" s="26" t="s">
        <v>26</v>
      </c>
      <c r="J15" s="24" t="str">
        <f>IF('Rekapitulace stavby'!AN11="","",'Rekapitulace stavby'!AN11)</f>
        <v>CZ70889546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tr">
        <f>IF('Rekapitulace stavby'!AN16="","",'Rekapitulace stavby'!AN16)</f>
        <v>25264451</v>
      </c>
      <c r="L20" s="29"/>
    </row>
    <row r="21" spans="2:12" s="1" customFormat="1" ht="18" hidden="1" customHeight="1" x14ac:dyDescent="0.2">
      <c r="B21" s="29"/>
      <c r="E21" s="24" t="str">
        <f>IF('Rekapitulace stavby'!E17="","",'Rekapitulace stavby'!E17)</f>
        <v>PROXION s.r.o.</v>
      </c>
      <c r="I21" s="26" t="s">
        <v>26</v>
      </c>
      <c r="J21" s="24" t="str">
        <f>IF('Rekapitulace stavby'!AN17="","",'Rekapitulace stavby'!AN17)</f>
        <v>CZ25264451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tr">
        <f>IF('Rekapitulace stavby'!AN19="","",'Rekapitulace stavby'!AN19)</f>
        <v/>
      </c>
      <c r="L23" s="29"/>
    </row>
    <row r="24" spans="2:12" s="1" customFormat="1" ht="18" hidden="1" customHeight="1" x14ac:dyDescent="0.2">
      <c r="B24" s="29"/>
      <c r="E24" s="24" t="str">
        <f>IF('Rekapitulace stavby'!E20="","",'Rekapitulace stavby'!E20)</f>
        <v>Michael Hlušek</v>
      </c>
      <c r="I24" s="26" t="s">
        <v>26</v>
      </c>
      <c r="J24" s="24" t="str">
        <f>IF('Rekapitulace stavby'!AN20="","",'Rekapitulace stavby'!AN20)</f>
        <v/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ROUND(J116,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ROUND((SUM(BE116:BE117)),  2)</f>
        <v>0</v>
      </c>
      <c r="I33" s="94">
        <v>0.21</v>
      </c>
      <c r="J33" s="83">
        <f>ROUND(((SUM(BE116:BE117))*I33),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ROUND((SUM(BF116:BF117)),  2)</f>
        <v>0</v>
      </c>
      <c r="I34" s="94">
        <v>0.15</v>
      </c>
      <c r="J34" s="83">
        <f>ROUND(((SUM(BF116:BF117))*I34),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ROUND((SUM(BG116:BG117)),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ROUND((SUM(BH116:BH117)),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ROUND((SUM(BI116:BI117)),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 x14ac:dyDescent="0.2">
      <c r="B82" s="29"/>
      <c r="C82" s="21" t="s">
        <v>222</v>
      </c>
      <c r="L82" s="29"/>
    </row>
    <row r="83" spans="2:47" s="1" customFormat="1" ht="6.9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47" s="1" customFormat="1" ht="12" customHeight="1" x14ac:dyDescent="0.2">
      <c r="B86" s="29"/>
      <c r="C86" s="26" t="s">
        <v>211</v>
      </c>
      <c r="L86" s="29"/>
    </row>
    <row r="87" spans="2:47" s="1" customFormat="1" ht="16.5" customHeight="1" x14ac:dyDescent="0.2">
      <c r="B87" s="29"/>
      <c r="E87" s="329" t="str">
        <f>E9</f>
        <v>PS-02 - Zdravotnické vybavení</v>
      </c>
      <c r="F87" s="349"/>
      <c r="G87" s="349"/>
      <c r="H87" s="349"/>
      <c r="L87" s="29"/>
    </row>
    <row r="88" spans="2:47" s="1" customFormat="1" ht="6.9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>Náchod</v>
      </c>
      <c r="I89" s="26" t="s">
        <v>20</v>
      </c>
      <c r="J89" s="49" t="str">
        <f>IF(J12="","",J12)</f>
        <v>10. 8. 2023</v>
      </c>
      <c r="L89" s="29"/>
    </row>
    <row r="90" spans="2:47" s="1" customFormat="1" ht="6.9" customHeight="1" x14ac:dyDescent="0.2">
      <c r="B90" s="29"/>
      <c r="L90" s="29"/>
    </row>
    <row r="91" spans="2:47" s="1" customFormat="1" ht="15.15" customHeight="1" x14ac:dyDescent="0.2">
      <c r="B91" s="29"/>
      <c r="C91" s="26" t="s">
        <v>22</v>
      </c>
      <c r="F91" s="24" t="str">
        <f>E15</f>
        <v>Královéhradecký kraj</v>
      </c>
      <c r="I91" s="26" t="s">
        <v>30</v>
      </c>
      <c r="J91" s="27" t="str">
        <f>E21</f>
        <v>PROXION s.r.o.</v>
      </c>
      <c r="L91" s="29"/>
    </row>
    <row r="92" spans="2:47" s="1" customFormat="1" ht="15.15" customHeight="1" x14ac:dyDescent="0.2">
      <c r="B92" s="29"/>
      <c r="C92" s="26" t="s">
        <v>28</v>
      </c>
      <c r="F92" s="24" t="str">
        <f>IF(E18="","",E18)</f>
        <v xml:space="preserve"> </v>
      </c>
      <c r="I92" s="26" t="s">
        <v>35</v>
      </c>
      <c r="J92" s="27" t="str">
        <f>E24</f>
        <v>Michael Hlušek</v>
      </c>
      <c r="L92" s="29"/>
    </row>
    <row r="93" spans="2:47" s="1" customFormat="1" ht="10.4" customHeight="1" x14ac:dyDescent="0.2">
      <c r="B93" s="29"/>
      <c r="L93" s="29"/>
    </row>
    <row r="94" spans="2:47" s="1" customFormat="1" ht="29.25" customHeight="1" x14ac:dyDescent="0.2">
      <c r="B94" s="29"/>
      <c r="C94" s="103" t="s">
        <v>223</v>
      </c>
      <c r="D94" s="95"/>
      <c r="E94" s="95"/>
      <c r="F94" s="95"/>
      <c r="G94" s="95"/>
      <c r="H94" s="95"/>
      <c r="I94" s="95"/>
      <c r="J94" s="104" t="s">
        <v>224</v>
      </c>
      <c r="K94" s="95"/>
      <c r="L94" s="29"/>
    </row>
    <row r="95" spans="2:47" s="1" customFormat="1" ht="10.4" customHeight="1" x14ac:dyDescent="0.2">
      <c r="B95" s="29"/>
      <c r="L95" s="29"/>
    </row>
    <row r="96" spans="2:47" s="1" customFormat="1" ht="23" customHeight="1" x14ac:dyDescent="0.2">
      <c r="B96" s="29"/>
      <c r="C96" s="105" t="s">
        <v>225</v>
      </c>
      <c r="J96" s="63">
        <f>J116</f>
        <v>0</v>
      </c>
      <c r="L96" s="29"/>
      <c r="AU96" s="17" t="s">
        <v>226</v>
      </c>
    </row>
    <row r="97" spans="2:12" s="1" customFormat="1" ht="21.75" customHeight="1" x14ac:dyDescent="0.2">
      <c r="B97" s="29"/>
      <c r="L97" s="29"/>
    </row>
    <row r="98" spans="2:12" s="1" customFormat="1" ht="6.9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" customHeight="1" x14ac:dyDescent="0.2">
      <c r="B103" s="29"/>
      <c r="C103" s="21" t="s">
        <v>233</v>
      </c>
      <c r="L103" s="29"/>
    </row>
    <row r="104" spans="2:12" s="1" customFormat="1" ht="6.9" customHeight="1" x14ac:dyDescent="0.2">
      <c r="B104" s="29"/>
      <c r="L104" s="29"/>
    </row>
    <row r="105" spans="2:12" s="1" customFormat="1" ht="12" customHeight="1" x14ac:dyDescent="0.2">
      <c r="B105" s="29"/>
      <c r="C105" s="26" t="s">
        <v>14</v>
      </c>
      <c r="L105" s="29"/>
    </row>
    <row r="106" spans="2:12" s="1" customFormat="1" ht="16.5" customHeight="1" x14ac:dyDescent="0.2">
      <c r="B106" s="29"/>
      <c r="E106" s="347" t="str">
        <f>E7</f>
        <v>ON Náchod Urgentní příjem</v>
      </c>
      <c r="F106" s="348"/>
      <c r="G106" s="348"/>
      <c r="H106" s="348"/>
      <c r="L106" s="29"/>
    </row>
    <row r="107" spans="2:12" s="1" customFormat="1" ht="12" customHeight="1" x14ac:dyDescent="0.2">
      <c r="B107" s="29"/>
      <c r="C107" s="26" t="s">
        <v>211</v>
      </c>
      <c r="L107" s="29"/>
    </row>
    <row r="108" spans="2:12" s="1" customFormat="1" ht="16.5" customHeight="1" x14ac:dyDescent="0.2">
      <c r="B108" s="29"/>
      <c r="E108" s="329" t="str">
        <f>E9</f>
        <v>PS-02 - Zdravotnické vybavení</v>
      </c>
      <c r="F108" s="349"/>
      <c r="G108" s="349"/>
      <c r="H108" s="349"/>
      <c r="L108" s="29"/>
    </row>
    <row r="109" spans="2:12" s="1" customFormat="1" ht="6.9" customHeight="1" x14ac:dyDescent="0.2">
      <c r="B109" s="29"/>
      <c r="L109" s="29"/>
    </row>
    <row r="110" spans="2:12" s="1" customFormat="1" ht="12" customHeight="1" x14ac:dyDescent="0.2">
      <c r="B110" s="29"/>
      <c r="C110" s="26" t="s">
        <v>18</v>
      </c>
      <c r="F110" s="24" t="str">
        <f>F12</f>
        <v>Náchod</v>
      </c>
      <c r="I110" s="26" t="s">
        <v>20</v>
      </c>
      <c r="J110" s="49" t="str">
        <f>IF(J12="","",J12)</f>
        <v>10. 8. 2023</v>
      </c>
      <c r="L110" s="29"/>
    </row>
    <row r="111" spans="2:12" s="1" customFormat="1" ht="6.9" customHeight="1" x14ac:dyDescent="0.2">
      <c r="B111" s="29"/>
      <c r="L111" s="29"/>
    </row>
    <row r="112" spans="2:12" s="1" customFormat="1" ht="15.15" customHeight="1" x14ac:dyDescent="0.2">
      <c r="B112" s="29"/>
      <c r="C112" s="26" t="s">
        <v>22</v>
      </c>
      <c r="F112" s="24" t="str">
        <f>E15</f>
        <v>Královéhradecký kraj</v>
      </c>
      <c r="I112" s="26" t="s">
        <v>30</v>
      </c>
      <c r="J112" s="27" t="str">
        <f>E21</f>
        <v>PROXION s.r.o.</v>
      </c>
      <c r="L112" s="29"/>
    </row>
    <row r="113" spans="2:65" s="1" customFormat="1" ht="15.15" customHeight="1" x14ac:dyDescent="0.2">
      <c r="B113" s="29"/>
      <c r="C113" s="26" t="s">
        <v>28</v>
      </c>
      <c r="F113" s="24" t="str">
        <f>IF(E18="","",E18)</f>
        <v xml:space="preserve"> </v>
      </c>
      <c r="I113" s="26" t="s">
        <v>35</v>
      </c>
      <c r="J113" s="27" t="str">
        <f>E24</f>
        <v>Michael Hlušek</v>
      </c>
      <c r="L113" s="29"/>
    </row>
    <row r="114" spans="2:65" s="1" customFormat="1" ht="10.4" customHeight="1" x14ac:dyDescent="0.2">
      <c r="B114" s="29"/>
      <c r="L114" s="29"/>
    </row>
    <row r="115" spans="2:65" s="10" customFormat="1" ht="29.25" customHeight="1" x14ac:dyDescent="0.2">
      <c r="B115" s="114"/>
      <c r="C115" s="115" t="s">
        <v>234</v>
      </c>
      <c r="D115" s="116" t="s">
        <v>63</v>
      </c>
      <c r="E115" s="116" t="s">
        <v>59</v>
      </c>
      <c r="F115" s="116" t="s">
        <v>60</v>
      </c>
      <c r="G115" s="116" t="s">
        <v>235</v>
      </c>
      <c r="H115" s="116" t="s">
        <v>236</v>
      </c>
      <c r="I115" s="116" t="s">
        <v>237</v>
      </c>
      <c r="J115" s="117" t="s">
        <v>224</v>
      </c>
      <c r="K115" s="118" t="s">
        <v>238</v>
      </c>
      <c r="L115" s="114"/>
      <c r="M115" s="56" t="s">
        <v>1</v>
      </c>
      <c r="N115" s="57" t="s">
        <v>42</v>
      </c>
      <c r="O115" s="57" t="s">
        <v>239</v>
      </c>
      <c r="P115" s="57" t="s">
        <v>240</v>
      </c>
      <c r="Q115" s="57" t="s">
        <v>241</v>
      </c>
      <c r="R115" s="57" t="s">
        <v>242</v>
      </c>
      <c r="S115" s="57" t="s">
        <v>243</v>
      </c>
      <c r="T115" s="58" t="s">
        <v>244</v>
      </c>
    </row>
    <row r="116" spans="2:65" s="1" customFormat="1" ht="23" customHeight="1" x14ac:dyDescent="0.35">
      <c r="B116" s="29"/>
      <c r="C116" s="61" t="s">
        <v>245</v>
      </c>
      <c r="J116" s="119">
        <f>BK116</f>
        <v>0</v>
      </c>
      <c r="L116" s="29"/>
      <c r="M116" s="59"/>
      <c r="N116" s="50"/>
      <c r="O116" s="50"/>
      <c r="P116" s="120">
        <f>P117</f>
        <v>0</v>
      </c>
      <c r="Q116" s="50"/>
      <c r="R116" s="120">
        <f>R117</f>
        <v>0</v>
      </c>
      <c r="S116" s="50"/>
      <c r="T116" s="121">
        <f>T117</f>
        <v>0</v>
      </c>
      <c r="AT116" s="17" t="s">
        <v>77</v>
      </c>
      <c r="AU116" s="17" t="s">
        <v>226</v>
      </c>
      <c r="BK116" s="122">
        <f>BK117</f>
        <v>0</v>
      </c>
    </row>
    <row r="117" spans="2:65" s="1" customFormat="1" ht="16.5" customHeight="1" x14ac:dyDescent="0.2">
      <c r="B117" s="134"/>
      <c r="C117" s="135" t="s">
        <v>86</v>
      </c>
      <c r="D117" s="135" t="s">
        <v>250</v>
      </c>
      <c r="E117" s="136" t="s">
        <v>366</v>
      </c>
      <c r="F117" s="137" t="s">
        <v>2766</v>
      </c>
      <c r="G117" s="138" t="s">
        <v>911</v>
      </c>
      <c r="H117" s="139">
        <v>1</v>
      </c>
      <c r="I117" s="180">
        <v>0</v>
      </c>
      <c r="J117" s="140">
        <f>ROUND(I117*H117,2)</f>
        <v>0</v>
      </c>
      <c r="K117" s="141"/>
      <c r="L117" s="29"/>
      <c r="M117" s="163" t="s">
        <v>1</v>
      </c>
      <c r="N117" s="164" t="s">
        <v>43</v>
      </c>
      <c r="O117" s="165">
        <v>0</v>
      </c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AR117" s="146" t="s">
        <v>1937</v>
      </c>
      <c r="AT117" s="146" t="s">
        <v>250</v>
      </c>
      <c r="AU117" s="146" t="s">
        <v>78</v>
      </c>
      <c r="AY117" s="17" t="s">
        <v>248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86</v>
      </c>
      <c r="BK117" s="147">
        <f>ROUND(I117*H117,2)</f>
        <v>0</v>
      </c>
      <c r="BL117" s="17" t="s">
        <v>1937</v>
      </c>
      <c r="BM117" s="146" t="s">
        <v>2767</v>
      </c>
    </row>
    <row r="118" spans="2:65" s="1" customFormat="1" ht="6.9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1F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2:BM151"/>
  <sheetViews>
    <sheetView showGridLines="0" topLeftCell="A144" zoomScale="115" zoomScaleNormal="115" workbookViewId="0">
      <selection activeCell="G155" sqref="G15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190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s="1" customFormat="1" ht="12" hidden="1" customHeight="1" x14ac:dyDescent="0.2">
      <c r="B8" s="29"/>
      <c r="D8" s="26" t="s">
        <v>211</v>
      </c>
      <c r="L8" s="29"/>
    </row>
    <row r="9" spans="2:46" s="1" customFormat="1" ht="16.5" hidden="1" customHeight="1" x14ac:dyDescent="0.2">
      <c r="B9" s="29"/>
      <c r="E9" s="329" t="s">
        <v>1982</v>
      </c>
      <c r="F9" s="349"/>
      <c r="G9" s="349"/>
      <c r="H9" s="349"/>
      <c r="L9" s="29"/>
    </row>
    <row r="10" spans="2:46" s="1" customFormat="1" hidden="1" x14ac:dyDescent="0.2">
      <c r="B10" s="29"/>
      <c r="L10" s="29"/>
    </row>
    <row r="11" spans="2:46" s="1" customFormat="1" ht="12" hidden="1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10. 8. 2023</v>
      </c>
      <c r="L12" s="29"/>
    </row>
    <row r="13" spans="2:46" s="1" customFormat="1" ht="11" hidden="1" customHeight="1" x14ac:dyDescent="0.2">
      <c r="B13" s="29"/>
      <c r="L13" s="29"/>
    </row>
    <row r="14" spans="2:46" s="1" customFormat="1" ht="12" hidden="1" customHeight="1" x14ac:dyDescent="0.2">
      <c r="B14" s="29"/>
      <c r="D14" s="26" t="s">
        <v>22</v>
      </c>
      <c r="I14" s="26" t="s">
        <v>23</v>
      </c>
      <c r="J14" s="24" t="s">
        <v>24</v>
      </c>
      <c r="L14" s="29"/>
    </row>
    <row r="15" spans="2:46" s="1" customFormat="1" ht="18" hidden="1" customHeight="1" x14ac:dyDescent="0.2">
      <c r="B15" s="29"/>
      <c r="E15" s="24" t="s">
        <v>25</v>
      </c>
      <c r="I15" s="26" t="s">
        <v>26</v>
      </c>
      <c r="J15" s="24" t="s">
        <v>27</v>
      </c>
      <c r="L15" s="29"/>
    </row>
    <row r="16" spans="2:46" s="1" customFormat="1" ht="6.9" hidden="1" customHeight="1" x14ac:dyDescent="0.2">
      <c r="B16" s="29"/>
      <c r="L16" s="29"/>
    </row>
    <row r="17" spans="2:12" s="1" customFormat="1" ht="12" hidden="1" customHeight="1" x14ac:dyDescent="0.2">
      <c r="B17" s="29"/>
      <c r="D17" s="26" t="s">
        <v>28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 x14ac:dyDescent="0.2">
      <c r="B18" s="29"/>
      <c r="E18" s="300" t="str">
        <f>'Rekapitulace stavby'!E14</f>
        <v xml:space="preserve"> </v>
      </c>
      <c r="F18" s="300"/>
      <c r="G18" s="300"/>
      <c r="H18" s="300"/>
      <c r="I18" s="26" t="s">
        <v>26</v>
      </c>
      <c r="J18" s="24" t="str">
        <f>'Rekapitulace stavby'!AN14</f>
        <v/>
      </c>
      <c r="L18" s="29"/>
    </row>
    <row r="19" spans="2:12" s="1" customFormat="1" ht="6.9" hidden="1" customHeight="1" x14ac:dyDescent="0.2">
      <c r="B19" s="29"/>
      <c r="L19" s="29"/>
    </row>
    <row r="20" spans="2:12" s="1" customFormat="1" ht="12" hidden="1" customHeight="1" x14ac:dyDescent="0.2">
      <c r="B20" s="29"/>
      <c r="D20" s="26" t="s">
        <v>30</v>
      </c>
      <c r="I20" s="26" t="s">
        <v>23</v>
      </c>
      <c r="J20" s="24" t="s">
        <v>31</v>
      </c>
      <c r="L20" s="29"/>
    </row>
    <row r="21" spans="2:12" s="1" customFormat="1" ht="18" hidden="1" customHeight="1" x14ac:dyDescent="0.2">
      <c r="B21" s="29"/>
      <c r="E21" s="24" t="s">
        <v>32</v>
      </c>
      <c r="I21" s="26" t="s">
        <v>26</v>
      </c>
      <c r="J21" s="24" t="s">
        <v>33</v>
      </c>
      <c r="L21" s="29"/>
    </row>
    <row r="22" spans="2:12" s="1" customFormat="1" ht="6.9" hidden="1" customHeight="1" x14ac:dyDescent="0.2">
      <c r="B22" s="29"/>
      <c r="L22" s="29"/>
    </row>
    <row r="23" spans="2:12" s="1" customFormat="1" ht="12" hidden="1" customHeight="1" x14ac:dyDescent="0.2">
      <c r="B23" s="29"/>
      <c r="D23" s="26" t="s">
        <v>35</v>
      </c>
      <c r="I23" s="26" t="s">
        <v>23</v>
      </c>
      <c r="J23" s="24" t="s">
        <v>1</v>
      </c>
      <c r="L23" s="29"/>
    </row>
    <row r="24" spans="2:12" s="1" customFormat="1" ht="18" hidden="1" customHeight="1" x14ac:dyDescent="0.2">
      <c r="B24" s="29"/>
      <c r="E24" s="24" t="s">
        <v>36</v>
      </c>
      <c r="I24" s="26" t="s">
        <v>26</v>
      </c>
      <c r="J24" s="24" t="s">
        <v>1</v>
      </c>
      <c r="L24" s="29"/>
    </row>
    <row r="25" spans="2:12" s="1" customFormat="1" ht="6.9" hidden="1" customHeight="1" x14ac:dyDescent="0.2">
      <c r="B25" s="29"/>
      <c r="L25" s="29"/>
    </row>
    <row r="26" spans="2:12" s="1" customFormat="1" ht="12" hidden="1" customHeight="1" x14ac:dyDescent="0.2">
      <c r="B26" s="29"/>
      <c r="D26" s="26" t="s">
        <v>37</v>
      </c>
      <c r="L26" s="29"/>
    </row>
    <row r="27" spans="2:12" s="7" customFormat="1" ht="16.5" hidden="1" customHeight="1" x14ac:dyDescent="0.2">
      <c r="B27" s="92"/>
      <c r="E27" s="303" t="s">
        <v>1</v>
      </c>
      <c r="F27" s="303"/>
      <c r="G27" s="303"/>
      <c r="H27" s="303"/>
      <c r="L27" s="92"/>
    </row>
    <row r="28" spans="2:12" s="1" customFormat="1" ht="6.9" hidden="1" customHeight="1" x14ac:dyDescent="0.2">
      <c r="B28" s="29"/>
      <c r="L28" s="29"/>
    </row>
    <row r="29" spans="2:12" s="1" customFormat="1" ht="6.9" hidden="1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hidden="1" customHeight="1" x14ac:dyDescent="0.2">
      <c r="B30" s="29"/>
      <c r="D30" s="93" t="s">
        <v>38</v>
      </c>
      <c r="J30" s="63">
        <f>ROUND(J123, 2)</f>
        <v>0</v>
      </c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 x14ac:dyDescent="0.2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" hidden="1" customHeight="1" x14ac:dyDescent="0.2">
      <c r="B33" s="29"/>
      <c r="D33" s="52" t="s">
        <v>42</v>
      </c>
      <c r="E33" s="26" t="s">
        <v>43</v>
      </c>
      <c r="F33" s="83">
        <f>ROUND((SUM(BE123:BE150)),  2)</f>
        <v>0</v>
      </c>
      <c r="I33" s="94">
        <v>0.21</v>
      </c>
      <c r="J33" s="83">
        <f>ROUND(((SUM(BE123:BE150))*I33),  2)</f>
        <v>0</v>
      </c>
      <c r="L33" s="29"/>
    </row>
    <row r="34" spans="2:12" s="1" customFormat="1" ht="14.4" hidden="1" customHeight="1" x14ac:dyDescent="0.2">
      <c r="B34" s="29"/>
      <c r="E34" s="26" t="s">
        <v>44</v>
      </c>
      <c r="F34" s="83">
        <f>ROUND((SUM(BF123:BF150)),  2)</f>
        <v>0</v>
      </c>
      <c r="I34" s="94">
        <v>0.15</v>
      </c>
      <c r="J34" s="83">
        <f>ROUND(((SUM(BF123:BF150))*I34),  2)</f>
        <v>0</v>
      </c>
      <c r="L34" s="29"/>
    </row>
    <row r="35" spans="2:12" s="1" customFormat="1" ht="14.4" hidden="1" customHeight="1" x14ac:dyDescent="0.2">
      <c r="B35" s="29"/>
      <c r="E35" s="26" t="s">
        <v>45</v>
      </c>
      <c r="F35" s="83">
        <f>ROUND((SUM(BG123:BG150)),  2)</f>
        <v>0</v>
      </c>
      <c r="I35" s="94">
        <v>0.21</v>
      </c>
      <c r="J35" s="83">
        <f>0</f>
        <v>0</v>
      </c>
      <c r="L35" s="29"/>
    </row>
    <row r="36" spans="2:12" s="1" customFormat="1" ht="14.4" hidden="1" customHeight="1" x14ac:dyDescent="0.2">
      <c r="B36" s="29"/>
      <c r="E36" s="26" t="s">
        <v>46</v>
      </c>
      <c r="F36" s="83">
        <f>ROUND((SUM(BH123:BH150)),  2)</f>
        <v>0</v>
      </c>
      <c r="I36" s="94">
        <v>0.15</v>
      </c>
      <c r="J36" s="83">
        <f>0</f>
        <v>0</v>
      </c>
      <c r="L36" s="29"/>
    </row>
    <row r="37" spans="2:12" s="1" customFormat="1" ht="14.4" hidden="1" customHeight="1" x14ac:dyDescent="0.2">
      <c r="B37" s="29"/>
      <c r="E37" s="26" t="s">
        <v>47</v>
      </c>
      <c r="F37" s="83">
        <f>ROUND((SUM(BI123:BI150)),  2)</f>
        <v>0</v>
      </c>
      <c r="I37" s="94">
        <v>0</v>
      </c>
      <c r="J37" s="83">
        <f>0</f>
        <v>0</v>
      </c>
      <c r="L37" s="29"/>
    </row>
    <row r="38" spans="2:12" s="1" customFormat="1" ht="6.9" hidden="1" customHeight="1" x14ac:dyDescent="0.2">
      <c r="B38" s="29"/>
      <c r="L38" s="29"/>
    </row>
    <row r="39" spans="2:12" s="1" customFormat="1" ht="25.4" hidden="1" customHeight="1" x14ac:dyDescent="0.2">
      <c r="B39" s="29"/>
      <c r="C39" s="95"/>
      <c r="D39" s="96" t="s">
        <v>48</v>
      </c>
      <c r="E39" s="54"/>
      <c r="F39" s="54"/>
      <c r="G39" s="97" t="s">
        <v>49</v>
      </c>
      <c r="H39" s="98" t="s">
        <v>50</v>
      </c>
      <c r="I39" s="54"/>
      <c r="J39" s="99">
        <f>SUM(J30:J37)</f>
        <v>0</v>
      </c>
      <c r="K39" s="100"/>
      <c r="L39" s="29"/>
    </row>
    <row r="40" spans="2:12" s="1" customFormat="1" ht="14.4" hidden="1" customHeight="1" x14ac:dyDescent="0.2">
      <c r="B40" s="29"/>
      <c r="L40" s="29"/>
    </row>
    <row r="41" spans="2:12" ht="14.4" hidden="1" customHeight="1" x14ac:dyDescent="0.2">
      <c r="B41" s="20"/>
      <c r="L41" s="20"/>
    </row>
    <row r="42" spans="2:12" ht="14.4" hidden="1" customHeight="1" x14ac:dyDescent="0.2">
      <c r="B42" s="20"/>
      <c r="L42" s="20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47" s="1" customFormat="1" ht="6.9" customHeight="1" x14ac:dyDescent="0.2">
      <c r="B81" s="182"/>
      <c r="C81" s="183"/>
      <c r="D81" s="183"/>
      <c r="E81" s="183"/>
      <c r="F81" s="183"/>
      <c r="G81" s="183"/>
      <c r="H81" s="183"/>
      <c r="I81" s="183"/>
      <c r="J81" s="183"/>
      <c r="K81" s="44"/>
      <c r="L81" s="29"/>
    </row>
    <row r="82" spans="2:47" s="1" customFormat="1" ht="24.9" customHeight="1" x14ac:dyDescent="0.2">
      <c r="B82" s="184"/>
      <c r="C82" s="185" t="s">
        <v>222</v>
      </c>
      <c r="D82" s="186"/>
      <c r="E82" s="186"/>
      <c r="F82" s="186"/>
      <c r="G82" s="186"/>
      <c r="H82" s="186"/>
      <c r="I82" s="186"/>
      <c r="J82" s="186"/>
      <c r="L82" s="29"/>
    </row>
    <row r="83" spans="2:47" s="1" customFormat="1" ht="6.9" customHeight="1" x14ac:dyDescent="0.2">
      <c r="B83" s="184"/>
      <c r="C83" s="186"/>
      <c r="D83" s="186"/>
      <c r="E83" s="186"/>
      <c r="F83" s="186"/>
      <c r="G83" s="186"/>
      <c r="H83" s="186"/>
      <c r="I83" s="186"/>
      <c r="J83" s="186"/>
      <c r="L83" s="29"/>
    </row>
    <row r="84" spans="2:47" s="1" customFormat="1" ht="12" customHeight="1" x14ac:dyDescent="0.2">
      <c r="B84" s="184"/>
      <c r="C84" s="187" t="s">
        <v>14</v>
      </c>
      <c r="D84" s="186"/>
      <c r="E84" s="186"/>
      <c r="F84" s="186"/>
      <c r="G84" s="186"/>
      <c r="H84" s="186"/>
      <c r="I84" s="186"/>
      <c r="J84" s="186"/>
      <c r="L84" s="29"/>
    </row>
    <row r="85" spans="2:47" s="1" customFormat="1" ht="16.5" customHeight="1" x14ac:dyDescent="0.2">
      <c r="B85" s="184"/>
      <c r="C85" s="186"/>
      <c r="D85" s="186"/>
      <c r="E85" s="345" t="str">
        <f>E7</f>
        <v>ON Náchod Urgentní příjem</v>
      </c>
      <c r="F85" s="346"/>
      <c r="G85" s="346"/>
      <c r="H85" s="346"/>
      <c r="I85" s="186"/>
      <c r="J85" s="186"/>
      <c r="L85" s="29"/>
    </row>
    <row r="86" spans="2:47" s="1" customFormat="1" ht="12" customHeight="1" x14ac:dyDescent="0.2">
      <c r="B86" s="184"/>
      <c r="C86" s="187" t="s">
        <v>211</v>
      </c>
      <c r="D86" s="186"/>
      <c r="E86" s="186"/>
      <c r="F86" s="186"/>
      <c r="G86" s="186"/>
      <c r="H86" s="186"/>
      <c r="I86" s="186"/>
      <c r="J86" s="186"/>
      <c r="L86" s="29"/>
    </row>
    <row r="87" spans="2:47" s="1" customFormat="1" ht="16.5" customHeight="1" x14ac:dyDescent="0.2">
      <c r="B87" s="184"/>
      <c r="C87" s="186"/>
      <c r="D87" s="186"/>
      <c r="E87" s="343" t="str">
        <f>E9</f>
        <v>VRN - Vedlejší rozpočtové náklady</v>
      </c>
      <c r="F87" s="344"/>
      <c r="G87" s="344"/>
      <c r="H87" s="344"/>
      <c r="I87" s="186"/>
      <c r="J87" s="186"/>
      <c r="L87" s="29"/>
    </row>
    <row r="88" spans="2:47" s="1" customFormat="1" ht="6.9" customHeight="1" x14ac:dyDescent="0.2">
      <c r="B88" s="184"/>
      <c r="C88" s="186"/>
      <c r="D88" s="186"/>
      <c r="E88" s="186"/>
      <c r="F88" s="186"/>
      <c r="G88" s="186"/>
      <c r="H88" s="186"/>
      <c r="I88" s="186"/>
      <c r="J88" s="186"/>
      <c r="L88" s="29"/>
    </row>
    <row r="89" spans="2:47" s="1" customFormat="1" ht="12" customHeight="1" x14ac:dyDescent="0.2">
      <c r="B89" s="184"/>
      <c r="C89" s="187" t="s">
        <v>18</v>
      </c>
      <c r="D89" s="186"/>
      <c r="E89" s="186"/>
      <c r="F89" s="188" t="str">
        <f>F12</f>
        <v>Náchod</v>
      </c>
      <c r="G89" s="186"/>
      <c r="H89" s="186"/>
      <c r="I89" s="187" t="s">
        <v>20</v>
      </c>
      <c r="J89" s="189" t="str">
        <f>IF(J12="","",J12)</f>
        <v>10. 8. 2023</v>
      </c>
      <c r="L89" s="29"/>
    </row>
    <row r="90" spans="2:47" s="1" customFormat="1" ht="6.9" customHeight="1" x14ac:dyDescent="0.2">
      <c r="B90" s="184"/>
      <c r="C90" s="186"/>
      <c r="D90" s="186"/>
      <c r="E90" s="186"/>
      <c r="F90" s="186"/>
      <c r="G90" s="186"/>
      <c r="H90" s="186"/>
      <c r="I90" s="186"/>
      <c r="J90" s="186"/>
      <c r="L90" s="29"/>
    </row>
    <row r="91" spans="2:47" s="1" customFormat="1" ht="15.15" customHeight="1" x14ac:dyDescent="0.2">
      <c r="B91" s="184"/>
      <c r="C91" s="187" t="s">
        <v>22</v>
      </c>
      <c r="D91" s="186"/>
      <c r="E91" s="186"/>
      <c r="F91" s="188" t="str">
        <f>E15</f>
        <v>Královéhradecký kraj</v>
      </c>
      <c r="G91" s="186"/>
      <c r="H91" s="186"/>
      <c r="I91" s="187" t="s">
        <v>30</v>
      </c>
      <c r="J91" s="190" t="str">
        <f>E21</f>
        <v>PROXION s.r.o.</v>
      </c>
      <c r="L91" s="29"/>
    </row>
    <row r="92" spans="2:47" s="1" customFormat="1" ht="15.15" customHeight="1" x14ac:dyDescent="0.2">
      <c r="B92" s="184"/>
      <c r="C92" s="187" t="s">
        <v>28</v>
      </c>
      <c r="D92" s="186"/>
      <c r="E92" s="186"/>
      <c r="F92" s="188" t="str">
        <f>IF(E18="","",E18)</f>
        <v xml:space="preserve"> </v>
      </c>
      <c r="G92" s="186"/>
      <c r="H92" s="186"/>
      <c r="I92" s="187" t="s">
        <v>35</v>
      </c>
      <c r="J92" s="190" t="str">
        <f>E24</f>
        <v>Michael Hlušek</v>
      </c>
      <c r="L92" s="29"/>
    </row>
    <row r="93" spans="2:47" s="1" customFormat="1" ht="10.4" customHeight="1" x14ac:dyDescent="0.2">
      <c r="B93" s="184"/>
      <c r="C93" s="186"/>
      <c r="D93" s="186"/>
      <c r="E93" s="186"/>
      <c r="F93" s="186"/>
      <c r="G93" s="186"/>
      <c r="H93" s="186"/>
      <c r="I93" s="186"/>
      <c r="J93" s="186"/>
      <c r="L93" s="29"/>
    </row>
    <row r="94" spans="2:47" s="1" customFormat="1" ht="29.25" customHeight="1" x14ac:dyDescent="0.2">
      <c r="B94" s="184"/>
      <c r="C94" s="191" t="s">
        <v>223</v>
      </c>
      <c r="D94" s="192"/>
      <c r="E94" s="192"/>
      <c r="F94" s="192"/>
      <c r="G94" s="192"/>
      <c r="H94" s="192"/>
      <c r="I94" s="192"/>
      <c r="J94" s="193" t="s">
        <v>224</v>
      </c>
      <c r="K94" s="95"/>
      <c r="L94" s="29"/>
    </row>
    <row r="95" spans="2:47" s="1" customFormat="1" ht="10.4" customHeight="1" x14ac:dyDescent="0.2">
      <c r="B95" s="184"/>
      <c r="C95" s="186"/>
      <c r="D95" s="186"/>
      <c r="E95" s="186"/>
      <c r="F95" s="186"/>
      <c r="G95" s="186"/>
      <c r="H95" s="186"/>
      <c r="I95" s="186"/>
      <c r="J95" s="186"/>
      <c r="L95" s="29"/>
    </row>
    <row r="96" spans="2:47" s="1" customFormat="1" ht="23" customHeight="1" x14ac:dyDescent="0.2">
      <c r="B96" s="184"/>
      <c r="C96" s="194" t="s">
        <v>225</v>
      </c>
      <c r="D96" s="186"/>
      <c r="E96" s="186"/>
      <c r="F96" s="186"/>
      <c r="G96" s="186"/>
      <c r="H96" s="186"/>
      <c r="I96" s="186"/>
      <c r="J96" s="195">
        <f>J123</f>
        <v>0</v>
      </c>
      <c r="L96" s="29"/>
      <c r="AU96" s="17" t="s">
        <v>226</v>
      </c>
    </row>
    <row r="97" spans="2:12" s="8" customFormat="1" ht="24.9" customHeight="1" x14ac:dyDescent="0.2">
      <c r="B97" s="196"/>
      <c r="C97" s="197"/>
      <c r="D97" s="198" t="s">
        <v>736</v>
      </c>
      <c r="E97" s="199"/>
      <c r="F97" s="199"/>
      <c r="G97" s="199"/>
      <c r="H97" s="199"/>
      <c r="I97" s="199"/>
      <c r="J97" s="200">
        <f>J124</f>
        <v>0</v>
      </c>
      <c r="L97" s="106"/>
    </row>
    <row r="98" spans="2:12" s="8" customFormat="1" ht="24.9" customHeight="1" x14ac:dyDescent="0.2">
      <c r="B98" s="196"/>
      <c r="C98" s="197"/>
      <c r="D98" s="198" t="s">
        <v>1982</v>
      </c>
      <c r="E98" s="199"/>
      <c r="F98" s="199"/>
      <c r="G98" s="199"/>
      <c r="H98" s="199"/>
      <c r="I98" s="199"/>
      <c r="J98" s="200">
        <f>J126</f>
        <v>0</v>
      </c>
      <c r="L98" s="106"/>
    </row>
    <row r="99" spans="2:12" s="9" customFormat="1" ht="20" customHeight="1" x14ac:dyDescent="0.2">
      <c r="B99" s="201"/>
      <c r="C99" s="202"/>
      <c r="D99" s="203" t="s">
        <v>1983</v>
      </c>
      <c r="E99" s="204"/>
      <c r="F99" s="204"/>
      <c r="G99" s="204"/>
      <c r="H99" s="204"/>
      <c r="I99" s="204"/>
      <c r="J99" s="205">
        <f>J127</f>
        <v>0</v>
      </c>
      <c r="L99" s="110"/>
    </row>
    <row r="100" spans="2:12" s="9" customFormat="1" ht="20" customHeight="1" x14ac:dyDescent="0.2">
      <c r="B100" s="201"/>
      <c r="C100" s="202"/>
      <c r="D100" s="203" t="s">
        <v>2768</v>
      </c>
      <c r="E100" s="204"/>
      <c r="F100" s="204"/>
      <c r="G100" s="204"/>
      <c r="H100" s="204"/>
      <c r="I100" s="204"/>
      <c r="J100" s="205">
        <f>J136</f>
        <v>0</v>
      </c>
      <c r="L100" s="110"/>
    </row>
    <row r="101" spans="2:12" s="9" customFormat="1" ht="20" customHeight="1" x14ac:dyDescent="0.2">
      <c r="B101" s="201"/>
      <c r="C101" s="202"/>
      <c r="D101" s="203" t="s">
        <v>2769</v>
      </c>
      <c r="E101" s="204"/>
      <c r="F101" s="204"/>
      <c r="G101" s="204"/>
      <c r="H101" s="204"/>
      <c r="I101" s="204"/>
      <c r="J101" s="205">
        <f>J141</f>
        <v>0</v>
      </c>
      <c r="L101" s="110"/>
    </row>
    <row r="102" spans="2:12" s="9" customFormat="1" ht="20" customHeight="1" x14ac:dyDescent="0.2">
      <c r="B102" s="201"/>
      <c r="C102" s="202"/>
      <c r="D102" s="203" t="s">
        <v>2770</v>
      </c>
      <c r="E102" s="204"/>
      <c r="F102" s="204"/>
      <c r="G102" s="204"/>
      <c r="H102" s="204"/>
      <c r="I102" s="204"/>
      <c r="J102" s="205">
        <f>J145</f>
        <v>0</v>
      </c>
      <c r="L102" s="110"/>
    </row>
    <row r="103" spans="2:12" s="9" customFormat="1" ht="20" customHeight="1" x14ac:dyDescent="0.2">
      <c r="B103" s="201"/>
      <c r="C103" s="202"/>
      <c r="D103" s="203" t="s">
        <v>2771</v>
      </c>
      <c r="E103" s="204"/>
      <c r="F103" s="204"/>
      <c r="G103" s="204"/>
      <c r="H103" s="204"/>
      <c r="I103" s="204"/>
      <c r="J103" s="205">
        <f>J149</f>
        <v>0</v>
      </c>
      <c r="L103" s="110"/>
    </row>
    <row r="104" spans="2:12" s="1" customFormat="1" ht="21.75" customHeight="1" x14ac:dyDescent="0.2">
      <c r="B104" s="184"/>
      <c r="C104" s="186"/>
      <c r="D104" s="186"/>
      <c r="E104" s="186"/>
      <c r="F104" s="186"/>
      <c r="G104" s="186"/>
      <c r="H104" s="186"/>
      <c r="I104" s="186"/>
      <c r="J104" s="186"/>
      <c r="L104" s="29"/>
    </row>
    <row r="105" spans="2:12" s="1" customFormat="1" ht="6.9" customHeight="1" x14ac:dyDescent="0.2">
      <c r="B105" s="206"/>
      <c r="C105" s="207"/>
      <c r="D105" s="207"/>
      <c r="E105" s="207"/>
      <c r="F105" s="207"/>
      <c r="G105" s="207"/>
      <c r="H105" s="207"/>
      <c r="I105" s="207"/>
      <c r="J105" s="207"/>
      <c r="K105" s="42"/>
      <c r="L105" s="29"/>
    </row>
    <row r="106" spans="2:12" x14ac:dyDescent="0.2">
      <c r="B106" s="208"/>
      <c r="C106" s="208"/>
      <c r="D106" s="208"/>
      <c r="E106" s="208"/>
      <c r="F106" s="208"/>
      <c r="G106" s="208"/>
      <c r="H106" s="208"/>
      <c r="I106" s="208"/>
      <c r="J106" s="208"/>
    </row>
    <row r="107" spans="2:12" x14ac:dyDescent="0.2">
      <c r="B107" s="208"/>
      <c r="C107" s="208"/>
      <c r="D107" s="208"/>
      <c r="E107" s="208"/>
      <c r="F107" s="208"/>
      <c r="G107" s="208"/>
      <c r="H107" s="208"/>
      <c r="I107" s="208"/>
      <c r="J107" s="208"/>
    </row>
    <row r="108" spans="2:12" x14ac:dyDescent="0.2">
      <c r="B108" s="208"/>
      <c r="C108" s="208"/>
      <c r="D108" s="208"/>
      <c r="E108" s="208"/>
      <c r="F108" s="208"/>
      <c r="G108" s="208"/>
      <c r="H108" s="208"/>
      <c r="I108" s="208"/>
      <c r="J108" s="208"/>
    </row>
    <row r="109" spans="2:12" s="1" customFormat="1" ht="6.9" customHeight="1" x14ac:dyDescent="0.2">
      <c r="B109" s="182"/>
      <c r="C109" s="183"/>
      <c r="D109" s="183"/>
      <c r="E109" s="183"/>
      <c r="F109" s="183"/>
      <c r="G109" s="183"/>
      <c r="H109" s="183"/>
      <c r="I109" s="183"/>
      <c r="J109" s="183"/>
      <c r="K109" s="44"/>
      <c r="L109" s="29"/>
    </row>
    <row r="110" spans="2:12" s="1" customFormat="1" ht="24.9" customHeight="1" x14ac:dyDescent="0.2">
      <c r="B110" s="184"/>
      <c r="C110" s="185" t="s">
        <v>233</v>
      </c>
      <c r="D110" s="186"/>
      <c r="E110" s="186"/>
      <c r="F110" s="186"/>
      <c r="G110" s="186"/>
      <c r="H110" s="186"/>
      <c r="I110" s="186"/>
      <c r="J110" s="186"/>
      <c r="L110" s="29"/>
    </row>
    <row r="111" spans="2:12" s="1" customFormat="1" ht="6.9" customHeight="1" x14ac:dyDescent="0.2">
      <c r="B111" s="184"/>
      <c r="C111" s="186"/>
      <c r="D111" s="186"/>
      <c r="E111" s="186"/>
      <c r="F111" s="186"/>
      <c r="G111" s="186"/>
      <c r="H111" s="186"/>
      <c r="I111" s="186"/>
      <c r="J111" s="186"/>
      <c r="L111" s="29"/>
    </row>
    <row r="112" spans="2:12" s="1" customFormat="1" ht="12" customHeight="1" x14ac:dyDescent="0.2">
      <c r="B112" s="184"/>
      <c r="C112" s="187" t="s">
        <v>14</v>
      </c>
      <c r="D112" s="186"/>
      <c r="E112" s="186"/>
      <c r="F112" s="186"/>
      <c r="G112" s="186"/>
      <c r="H112" s="186"/>
      <c r="I112" s="186"/>
      <c r="J112" s="186"/>
      <c r="L112" s="29"/>
    </row>
    <row r="113" spans="2:65" s="1" customFormat="1" ht="16.5" customHeight="1" x14ac:dyDescent="0.2">
      <c r="B113" s="184"/>
      <c r="C113" s="186"/>
      <c r="D113" s="186"/>
      <c r="E113" s="345" t="str">
        <f>E7</f>
        <v>ON Náchod Urgentní příjem</v>
      </c>
      <c r="F113" s="346"/>
      <c r="G113" s="346"/>
      <c r="H113" s="346"/>
      <c r="I113" s="186"/>
      <c r="J113" s="186"/>
      <c r="L113" s="29"/>
    </row>
    <row r="114" spans="2:65" s="1" customFormat="1" ht="12" customHeight="1" x14ac:dyDescent="0.2">
      <c r="B114" s="184"/>
      <c r="C114" s="187" t="s">
        <v>211</v>
      </c>
      <c r="D114" s="186"/>
      <c r="E114" s="186"/>
      <c r="F114" s="186"/>
      <c r="G114" s="186"/>
      <c r="H114" s="186"/>
      <c r="I114" s="186"/>
      <c r="J114" s="186"/>
      <c r="L114" s="29"/>
    </row>
    <row r="115" spans="2:65" s="1" customFormat="1" ht="16.5" customHeight="1" x14ac:dyDescent="0.2">
      <c r="B115" s="184"/>
      <c r="C115" s="186"/>
      <c r="D115" s="186"/>
      <c r="E115" s="343" t="str">
        <f>E9</f>
        <v>VRN - Vedlejší rozpočtové náklady</v>
      </c>
      <c r="F115" s="344"/>
      <c r="G115" s="344"/>
      <c r="H115" s="344"/>
      <c r="I115" s="186"/>
      <c r="J115" s="186"/>
      <c r="L115" s="29"/>
    </row>
    <row r="116" spans="2:65" s="1" customFormat="1" ht="6.9" customHeight="1" x14ac:dyDescent="0.2">
      <c r="B116" s="184"/>
      <c r="C116" s="186"/>
      <c r="D116" s="186"/>
      <c r="E116" s="186"/>
      <c r="F116" s="186"/>
      <c r="G116" s="186"/>
      <c r="H116" s="186"/>
      <c r="I116" s="186"/>
      <c r="J116" s="186"/>
      <c r="L116" s="29"/>
    </row>
    <row r="117" spans="2:65" s="1" customFormat="1" ht="12" customHeight="1" x14ac:dyDescent="0.2">
      <c r="B117" s="184"/>
      <c r="C117" s="187" t="s">
        <v>18</v>
      </c>
      <c r="D117" s="186"/>
      <c r="E117" s="186"/>
      <c r="F117" s="188" t="str">
        <f>F12</f>
        <v>Náchod</v>
      </c>
      <c r="G117" s="186"/>
      <c r="H117" s="186"/>
      <c r="I117" s="187" t="s">
        <v>20</v>
      </c>
      <c r="J117" s="189" t="str">
        <f>IF(J12="","",J12)</f>
        <v>10. 8. 2023</v>
      </c>
      <c r="L117" s="29"/>
    </row>
    <row r="118" spans="2:65" s="1" customFormat="1" ht="6.9" customHeight="1" x14ac:dyDescent="0.2">
      <c r="B118" s="184"/>
      <c r="C118" s="186"/>
      <c r="D118" s="186"/>
      <c r="E118" s="186"/>
      <c r="F118" s="186"/>
      <c r="G118" s="186"/>
      <c r="H118" s="186"/>
      <c r="I118" s="186"/>
      <c r="J118" s="186"/>
      <c r="L118" s="29"/>
    </row>
    <row r="119" spans="2:65" s="1" customFormat="1" ht="15.15" customHeight="1" x14ac:dyDescent="0.2">
      <c r="B119" s="184"/>
      <c r="C119" s="187" t="s">
        <v>22</v>
      </c>
      <c r="D119" s="186"/>
      <c r="E119" s="186"/>
      <c r="F119" s="188" t="str">
        <f>E15</f>
        <v>Královéhradecký kraj</v>
      </c>
      <c r="G119" s="186"/>
      <c r="H119" s="186"/>
      <c r="I119" s="187" t="s">
        <v>30</v>
      </c>
      <c r="J119" s="190" t="str">
        <f>E21</f>
        <v>PROXION s.r.o.</v>
      </c>
      <c r="L119" s="29"/>
    </row>
    <row r="120" spans="2:65" s="1" customFormat="1" ht="15.15" customHeight="1" x14ac:dyDescent="0.2">
      <c r="B120" s="184"/>
      <c r="C120" s="187" t="s">
        <v>28</v>
      </c>
      <c r="D120" s="186"/>
      <c r="E120" s="186"/>
      <c r="F120" s="188" t="str">
        <f>IF(E18="","",E18)</f>
        <v xml:space="preserve"> </v>
      </c>
      <c r="G120" s="186"/>
      <c r="H120" s="186"/>
      <c r="I120" s="187" t="s">
        <v>35</v>
      </c>
      <c r="J120" s="190" t="str">
        <f>E24</f>
        <v>Michael Hlušek</v>
      </c>
      <c r="L120" s="29"/>
    </row>
    <row r="121" spans="2:65" s="1" customFormat="1" ht="10.4" customHeight="1" x14ac:dyDescent="0.2">
      <c r="B121" s="184"/>
      <c r="C121" s="186"/>
      <c r="D121" s="186"/>
      <c r="E121" s="186"/>
      <c r="F121" s="186"/>
      <c r="G121" s="186"/>
      <c r="H121" s="186"/>
      <c r="I121" s="186"/>
      <c r="J121" s="186"/>
      <c r="L121" s="29"/>
    </row>
    <row r="122" spans="2:65" s="10" customFormat="1" ht="29.25" customHeight="1" x14ac:dyDescent="0.2">
      <c r="B122" s="209"/>
      <c r="C122" s="210" t="s">
        <v>234</v>
      </c>
      <c r="D122" s="211" t="s">
        <v>63</v>
      </c>
      <c r="E122" s="211" t="s">
        <v>59</v>
      </c>
      <c r="F122" s="211" t="s">
        <v>60</v>
      </c>
      <c r="G122" s="211" t="s">
        <v>235</v>
      </c>
      <c r="H122" s="211" t="s">
        <v>236</v>
      </c>
      <c r="I122" s="211" t="s">
        <v>237</v>
      </c>
      <c r="J122" s="212" t="s">
        <v>224</v>
      </c>
      <c r="K122" s="118" t="s">
        <v>238</v>
      </c>
      <c r="L122" s="114"/>
      <c r="M122" s="56" t="s">
        <v>1</v>
      </c>
      <c r="N122" s="57" t="s">
        <v>42</v>
      </c>
      <c r="O122" s="57" t="s">
        <v>239</v>
      </c>
      <c r="P122" s="57" t="s">
        <v>240</v>
      </c>
      <c r="Q122" s="57" t="s">
        <v>241</v>
      </c>
      <c r="R122" s="57" t="s">
        <v>242</v>
      </c>
      <c r="S122" s="57" t="s">
        <v>243</v>
      </c>
      <c r="T122" s="58" t="s">
        <v>244</v>
      </c>
    </row>
    <row r="123" spans="2:65" s="1" customFormat="1" ht="23" customHeight="1" x14ac:dyDescent="0.35">
      <c r="B123" s="184"/>
      <c r="C123" s="213" t="s">
        <v>245</v>
      </c>
      <c r="D123" s="186"/>
      <c r="E123" s="186"/>
      <c r="F123" s="186"/>
      <c r="G123" s="186"/>
      <c r="H123" s="186"/>
      <c r="I123" s="186"/>
      <c r="J123" s="214">
        <f>BK123</f>
        <v>0</v>
      </c>
      <c r="L123" s="29"/>
      <c r="M123" s="59"/>
      <c r="N123" s="50"/>
      <c r="O123" s="50"/>
      <c r="P123" s="120">
        <f>P124+P126</f>
        <v>334</v>
      </c>
      <c r="Q123" s="50"/>
      <c r="R123" s="120">
        <f>R124+R126</f>
        <v>0</v>
      </c>
      <c r="S123" s="50"/>
      <c r="T123" s="121">
        <f>T124+T126</f>
        <v>0</v>
      </c>
      <c r="AT123" s="17" t="s">
        <v>77</v>
      </c>
      <c r="AU123" s="17" t="s">
        <v>226</v>
      </c>
      <c r="BK123" s="122">
        <f>BK124+BK126</f>
        <v>0</v>
      </c>
    </row>
    <row r="124" spans="2:65" s="11" customFormat="1" ht="26" customHeight="1" x14ac:dyDescent="0.35">
      <c r="B124" s="215"/>
      <c r="C124" s="216"/>
      <c r="D124" s="217" t="s">
        <v>77</v>
      </c>
      <c r="E124" s="218" t="s">
        <v>1931</v>
      </c>
      <c r="F124" s="218" t="s">
        <v>1932</v>
      </c>
      <c r="G124" s="216"/>
      <c r="H124" s="216"/>
      <c r="I124" s="249"/>
      <c r="J124" s="219">
        <f>BK124</f>
        <v>0</v>
      </c>
      <c r="L124" s="123"/>
      <c r="M124" s="127"/>
      <c r="P124" s="128">
        <f>P125</f>
        <v>334</v>
      </c>
      <c r="R124" s="128">
        <f>R125</f>
        <v>0</v>
      </c>
      <c r="T124" s="129">
        <f>T125</f>
        <v>0</v>
      </c>
      <c r="AR124" s="124" t="s">
        <v>253</v>
      </c>
      <c r="AT124" s="130" t="s">
        <v>77</v>
      </c>
      <c r="AU124" s="130" t="s">
        <v>78</v>
      </c>
      <c r="AY124" s="124" t="s">
        <v>248</v>
      </c>
      <c r="BK124" s="131">
        <f>BK125</f>
        <v>0</v>
      </c>
    </row>
    <row r="125" spans="2:65" s="1" customFormat="1" ht="16.5" customHeight="1" x14ac:dyDescent="0.2">
      <c r="B125" s="184"/>
      <c r="C125" s="222" t="s">
        <v>86</v>
      </c>
      <c r="D125" s="222" t="s">
        <v>250</v>
      </c>
      <c r="E125" s="223" t="s">
        <v>2772</v>
      </c>
      <c r="F125" s="224" t="s">
        <v>2773</v>
      </c>
      <c r="G125" s="225" t="s">
        <v>1936</v>
      </c>
      <c r="H125" s="226">
        <v>334</v>
      </c>
      <c r="I125" s="180">
        <v>0</v>
      </c>
      <c r="J125" s="228">
        <f>ROUND(I125*H125,2)</f>
        <v>0</v>
      </c>
      <c r="K125" s="141"/>
      <c r="L125" s="29"/>
      <c r="M125" s="142" t="s">
        <v>1</v>
      </c>
      <c r="N125" s="143" t="s">
        <v>43</v>
      </c>
      <c r="O125" s="144">
        <v>1</v>
      </c>
      <c r="P125" s="144">
        <f>O125*H125</f>
        <v>334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1937</v>
      </c>
      <c r="AT125" s="146" t="s">
        <v>250</v>
      </c>
      <c r="AU125" s="146" t="s">
        <v>86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1937</v>
      </c>
      <c r="BM125" s="146" t="s">
        <v>2774</v>
      </c>
    </row>
    <row r="126" spans="2:65" s="11" customFormat="1" ht="26" customHeight="1" x14ac:dyDescent="0.35">
      <c r="B126" s="215"/>
      <c r="C126" s="216"/>
      <c r="D126" s="217" t="s">
        <v>77</v>
      </c>
      <c r="E126" s="218" t="s">
        <v>188</v>
      </c>
      <c r="F126" s="218" t="s">
        <v>189</v>
      </c>
      <c r="G126" s="216"/>
      <c r="H126" s="216"/>
      <c r="I126" s="249"/>
      <c r="J126" s="219">
        <f>BK126</f>
        <v>0</v>
      </c>
      <c r="L126" s="123"/>
      <c r="M126" s="127"/>
      <c r="P126" s="128">
        <f>P127+P136+P141+P145+P149</f>
        <v>0</v>
      </c>
      <c r="R126" s="128">
        <f>R127+R136+R141+R145+R149</f>
        <v>0</v>
      </c>
      <c r="T126" s="129">
        <f>T127+T136+T141+T145+T149</f>
        <v>0</v>
      </c>
      <c r="AR126" s="124" t="s">
        <v>270</v>
      </c>
      <c r="AT126" s="130" t="s">
        <v>77</v>
      </c>
      <c r="AU126" s="130" t="s">
        <v>78</v>
      </c>
      <c r="AY126" s="124" t="s">
        <v>248</v>
      </c>
      <c r="BK126" s="131">
        <f>BK127+BK136+BK141+BK145+BK149</f>
        <v>0</v>
      </c>
    </row>
    <row r="127" spans="2:65" s="11" customFormat="1" ht="23" customHeight="1" x14ac:dyDescent="0.25">
      <c r="B127" s="215"/>
      <c r="C127" s="216"/>
      <c r="D127" s="217" t="s">
        <v>77</v>
      </c>
      <c r="E127" s="220" t="s">
        <v>1984</v>
      </c>
      <c r="F127" s="220" t="s">
        <v>1985</v>
      </c>
      <c r="G127" s="216"/>
      <c r="H127" s="216"/>
      <c r="I127" s="249"/>
      <c r="J127" s="221">
        <f>BK127</f>
        <v>0</v>
      </c>
      <c r="L127" s="123"/>
      <c r="M127" s="127"/>
      <c r="P127" s="128">
        <f>SUM(P128:P135)</f>
        <v>0</v>
      </c>
      <c r="R127" s="128">
        <f>SUM(R128:R135)</f>
        <v>0</v>
      </c>
      <c r="T127" s="129">
        <f>SUM(T128:T135)</f>
        <v>0</v>
      </c>
      <c r="AR127" s="124" t="s">
        <v>270</v>
      </c>
      <c r="AT127" s="130" t="s">
        <v>77</v>
      </c>
      <c r="AU127" s="130" t="s">
        <v>86</v>
      </c>
      <c r="AY127" s="124" t="s">
        <v>248</v>
      </c>
      <c r="BK127" s="131">
        <f>SUM(BK128:BK135)</f>
        <v>0</v>
      </c>
    </row>
    <row r="128" spans="2:65" s="1" customFormat="1" ht="16.5" customHeight="1" x14ac:dyDescent="0.2">
      <c r="B128" s="184"/>
      <c r="C128" s="222" t="s">
        <v>88</v>
      </c>
      <c r="D128" s="222" t="s">
        <v>250</v>
      </c>
      <c r="E128" s="223" t="s">
        <v>375</v>
      </c>
      <c r="F128" s="224" t="s">
        <v>2775</v>
      </c>
      <c r="G128" s="225" t="s">
        <v>368</v>
      </c>
      <c r="H128" s="226">
        <v>1</v>
      </c>
      <c r="I128" s="180">
        <v>0</v>
      </c>
      <c r="J128" s="228">
        <f>ROUND(I128*H128,2)</f>
        <v>0</v>
      </c>
      <c r="K128" s="141"/>
      <c r="L128" s="29"/>
      <c r="M128" s="142" t="s">
        <v>1</v>
      </c>
      <c r="N128" s="143" t="s">
        <v>43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1987</v>
      </c>
      <c r="AT128" s="146" t="s">
        <v>250</v>
      </c>
      <c r="AU128" s="146" t="s">
        <v>88</v>
      </c>
      <c r="AY128" s="17" t="s">
        <v>248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7" t="s">
        <v>86</v>
      </c>
      <c r="BK128" s="147">
        <f>ROUND(I128*H128,2)</f>
        <v>0</v>
      </c>
      <c r="BL128" s="17" t="s">
        <v>1987</v>
      </c>
      <c r="BM128" s="146" t="s">
        <v>2776</v>
      </c>
    </row>
    <row r="129" spans="2:65" s="1" customFormat="1" ht="16.5" customHeight="1" x14ac:dyDescent="0.2">
      <c r="B129" s="184"/>
      <c r="C129" s="222" t="s">
        <v>113</v>
      </c>
      <c r="D129" s="222" t="s">
        <v>250</v>
      </c>
      <c r="E129" s="223" t="s">
        <v>366</v>
      </c>
      <c r="F129" s="224" t="s">
        <v>2777</v>
      </c>
      <c r="G129" s="225" t="s">
        <v>368</v>
      </c>
      <c r="H129" s="226">
        <v>1</v>
      </c>
      <c r="I129" s="180">
        <v>0</v>
      </c>
      <c r="J129" s="228">
        <f>ROUND(I129*H129,2)</f>
        <v>0</v>
      </c>
      <c r="K129" s="141"/>
      <c r="L129" s="29"/>
      <c r="M129" s="142" t="s">
        <v>1</v>
      </c>
      <c r="N129" s="143" t="s">
        <v>43</v>
      </c>
      <c r="O129" s="144">
        <v>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1987</v>
      </c>
      <c r="AT129" s="146" t="s">
        <v>250</v>
      </c>
      <c r="AU129" s="146" t="s">
        <v>88</v>
      </c>
      <c r="AY129" s="17" t="s">
        <v>248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7" t="s">
        <v>86</v>
      </c>
      <c r="BK129" s="147">
        <f>ROUND(I129*H129,2)</f>
        <v>0</v>
      </c>
      <c r="BL129" s="17" t="s">
        <v>1987</v>
      </c>
      <c r="BM129" s="146" t="s">
        <v>2778</v>
      </c>
    </row>
    <row r="130" spans="2:65" s="1" customFormat="1" ht="16.5" customHeight="1" x14ac:dyDescent="0.2">
      <c r="B130" s="184"/>
      <c r="C130" s="222" t="s">
        <v>253</v>
      </c>
      <c r="D130" s="222" t="s">
        <v>250</v>
      </c>
      <c r="E130" s="223" t="s">
        <v>380</v>
      </c>
      <c r="F130" s="224" t="s">
        <v>2779</v>
      </c>
      <c r="G130" s="225" t="s">
        <v>368</v>
      </c>
      <c r="H130" s="226">
        <v>1</v>
      </c>
      <c r="I130" s="180">
        <v>0</v>
      </c>
      <c r="J130" s="228">
        <f>ROUND(I130*H130,2)</f>
        <v>0</v>
      </c>
      <c r="K130" s="141"/>
      <c r="L130" s="29"/>
      <c r="M130" s="142" t="s">
        <v>1</v>
      </c>
      <c r="N130" s="143" t="s">
        <v>43</v>
      </c>
      <c r="O130" s="144">
        <v>0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1987</v>
      </c>
      <c r="AT130" s="146" t="s">
        <v>250</v>
      </c>
      <c r="AU130" s="146" t="s">
        <v>88</v>
      </c>
      <c r="AY130" s="17" t="s">
        <v>248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86</v>
      </c>
      <c r="BK130" s="147">
        <f>ROUND(I130*H130,2)</f>
        <v>0</v>
      </c>
      <c r="BL130" s="17" t="s">
        <v>1987</v>
      </c>
      <c r="BM130" s="146" t="s">
        <v>2780</v>
      </c>
    </row>
    <row r="131" spans="2:65" s="1" customFormat="1" ht="24.15" customHeight="1" x14ac:dyDescent="0.2">
      <c r="B131" s="184"/>
      <c r="C131" s="222" t="s">
        <v>270</v>
      </c>
      <c r="D131" s="222" t="s">
        <v>250</v>
      </c>
      <c r="E131" s="223" t="s">
        <v>371</v>
      </c>
      <c r="F131" s="224" t="s">
        <v>2781</v>
      </c>
      <c r="G131" s="225" t="s">
        <v>193</v>
      </c>
      <c r="H131" s="226">
        <v>66.5</v>
      </c>
      <c r="I131" s="180">
        <v>0</v>
      </c>
      <c r="J131" s="228">
        <f>ROUND(I131*H131,2)</f>
        <v>0</v>
      </c>
      <c r="K131" s="141"/>
      <c r="L131" s="29"/>
      <c r="M131" s="142" t="s">
        <v>1</v>
      </c>
      <c r="N131" s="143" t="s">
        <v>43</v>
      </c>
      <c r="O131" s="144">
        <v>0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1987</v>
      </c>
      <c r="AT131" s="146" t="s">
        <v>250</v>
      </c>
      <c r="AU131" s="146" t="s">
        <v>88</v>
      </c>
      <c r="AY131" s="17" t="s">
        <v>248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7" t="s">
        <v>86</v>
      </c>
      <c r="BK131" s="147">
        <f>ROUND(I131*H131,2)</f>
        <v>0</v>
      </c>
      <c r="BL131" s="17" t="s">
        <v>1987</v>
      </c>
      <c r="BM131" s="146" t="s">
        <v>2782</v>
      </c>
    </row>
    <row r="132" spans="2:65" s="12" customFormat="1" x14ac:dyDescent="0.2">
      <c r="B132" s="229"/>
      <c r="C132" s="230"/>
      <c r="D132" s="231" t="s">
        <v>255</v>
      </c>
      <c r="E132" s="232" t="s">
        <v>1</v>
      </c>
      <c r="F132" s="233" t="s">
        <v>2783</v>
      </c>
      <c r="G132" s="230"/>
      <c r="H132" s="234">
        <v>66.5</v>
      </c>
      <c r="I132" s="247"/>
      <c r="J132" s="230"/>
      <c r="L132" s="148"/>
      <c r="M132" s="150"/>
      <c r="T132" s="151"/>
      <c r="AT132" s="149" t="s">
        <v>255</v>
      </c>
      <c r="AU132" s="149" t="s">
        <v>88</v>
      </c>
      <c r="AV132" s="12" t="s">
        <v>88</v>
      </c>
      <c r="AW132" s="12" t="s">
        <v>34</v>
      </c>
      <c r="AX132" s="12" t="s">
        <v>86</v>
      </c>
      <c r="AY132" s="149" t="s">
        <v>248</v>
      </c>
    </row>
    <row r="133" spans="2:65" s="177" customFormat="1" ht="19" customHeight="1" x14ac:dyDescent="0.2">
      <c r="B133" s="184"/>
      <c r="C133" s="222" t="s">
        <v>270</v>
      </c>
      <c r="D133" s="222" t="s">
        <v>250</v>
      </c>
      <c r="E133" s="294" t="s">
        <v>375</v>
      </c>
      <c r="F133" s="295" t="s">
        <v>2817</v>
      </c>
      <c r="G133" s="296" t="s">
        <v>2818</v>
      </c>
      <c r="H133" s="226">
        <v>1</v>
      </c>
      <c r="I133" s="180">
        <v>0</v>
      </c>
      <c r="J133" s="228">
        <f>ROUND(I133*H133,2)</f>
        <v>0</v>
      </c>
      <c r="K133" s="141"/>
      <c r="L133" s="29"/>
      <c r="M133" s="142" t="s">
        <v>1</v>
      </c>
      <c r="N133" s="143" t="s">
        <v>43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1987</v>
      </c>
      <c r="AT133" s="146" t="s">
        <v>250</v>
      </c>
      <c r="AU133" s="146" t="s">
        <v>88</v>
      </c>
      <c r="AY133" s="17" t="s">
        <v>248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86</v>
      </c>
      <c r="BK133" s="147">
        <f>ROUND(I133*H133,2)</f>
        <v>0</v>
      </c>
      <c r="BL133" s="17" t="s">
        <v>1987</v>
      </c>
      <c r="BM133" s="146" t="s">
        <v>2782</v>
      </c>
    </row>
    <row r="134" spans="2:65" s="12" customFormat="1" x14ac:dyDescent="0.2">
      <c r="B134" s="229"/>
      <c r="C134" s="230"/>
      <c r="D134" s="231" t="s">
        <v>255</v>
      </c>
      <c r="E134" s="232" t="s">
        <v>1</v>
      </c>
      <c r="F134" s="233"/>
      <c r="G134" s="230"/>
      <c r="H134" s="234"/>
      <c r="I134" s="247"/>
      <c r="J134" s="230"/>
      <c r="L134" s="148"/>
      <c r="M134" s="150"/>
      <c r="T134" s="151"/>
      <c r="AT134" s="149" t="s">
        <v>255</v>
      </c>
      <c r="AU134" s="149" t="s">
        <v>88</v>
      </c>
      <c r="AV134" s="12" t="s">
        <v>88</v>
      </c>
      <c r="AW134" s="12" t="s">
        <v>34</v>
      </c>
      <c r="AX134" s="12" t="s">
        <v>86</v>
      </c>
      <c r="AY134" s="149" t="s">
        <v>248</v>
      </c>
    </row>
    <row r="135" spans="2:65" s="1" customFormat="1" ht="16.5" customHeight="1" x14ac:dyDescent="0.2">
      <c r="B135" s="184"/>
      <c r="C135" s="222" t="s">
        <v>276</v>
      </c>
      <c r="D135" s="222" t="s">
        <v>250</v>
      </c>
      <c r="E135" s="223" t="s">
        <v>2784</v>
      </c>
      <c r="F135" s="295" t="s">
        <v>2785</v>
      </c>
      <c r="G135" s="225" t="s">
        <v>368</v>
      </c>
      <c r="H135" s="226">
        <v>1</v>
      </c>
      <c r="I135" s="180">
        <v>0</v>
      </c>
      <c r="J135" s="228">
        <f>ROUND(I135*H135,2)</f>
        <v>0</v>
      </c>
      <c r="K135" s="141"/>
      <c r="L135" s="29"/>
      <c r="M135" s="142" t="s">
        <v>1</v>
      </c>
      <c r="N135" s="143" t="s">
        <v>43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1987</v>
      </c>
      <c r="AT135" s="146" t="s">
        <v>250</v>
      </c>
      <c r="AU135" s="146" t="s">
        <v>88</v>
      </c>
      <c r="AY135" s="17" t="s">
        <v>248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86</v>
      </c>
      <c r="BK135" s="147">
        <f>ROUND(I135*H135,2)</f>
        <v>0</v>
      </c>
      <c r="BL135" s="17" t="s">
        <v>1987</v>
      </c>
      <c r="BM135" s="146" t="s">
        <v>2786</v>
      </c>
    </row>
    <row r="136" spans="2:65" s="11" customFormat="1" ht="23" customHeight="1" x14ac:dyDescent="0.25">
      <c r="B136" s="215"/>
      <c r="C136" s="216"/>
      <c r="D136" s="217" t="s">
        <v>77</v>
      </c>
      <c r="E136" s="220" t="s">
        <v>2787</v>
      </c>
      <c r="F136" s="220" t="s">
        <v>84</v>
      </c>
      <c r="G136" s="216"/>
      <c r="H136" s="216"/>
      <c r="I136" s="249"/>
      <c r="J136" s="221">
        <f>BK136</f>
        <v>0</v>
      </c>
      <c r="L136" s="123"/>
      <c r="M136" s="127"/>
      <c r="P136" s="128">
        <f>SUM(P137:P140)</f>
        <v>0</v>
      </c>
      <c r="R136" s="128">
        <f>SUM(R137:R140)</f>
        <v>0</v>
      </c>
      <c r="T136" s="129">
        <f>SUM(T137:T140)</f>
        <v>0</v>
      </c>
      <c r="AR136" s="124" t="s">
        <v>270</v>
      </c>
      <c r="AT136" s="130" t="s">
        <v>77</v>
      </c>
      <c r="AU136" s="130" t="s">
        <v>86</v>
      </c>
      <c r="AY136" s="124" t="s">
        <v>248</v>
      </c>
      <c r="BK136" s="131">
        <f>SUM(BK137:BK140)</f>
        <v>0</v>
      </c>
    </row>
    <row r="137" spans="2:65" s="1" customFormat="1" ht="24.15" customHeight="1" x14ac:dyDescent="0.2">
      <c r="B137" s="184"/>
      <c r="C137" s="222" t="s">
        <v>280</v>
      </c>
      <c r="D137" s="222" t="s">
        <v>250</v>
      </c>
      <c r="E137" s="223" t="s">
        <v>307</v>
      </c>
      <c r="F137" s="224" t="s">
        <v>2814</v>
      </c>
      <c r="G137" s="225" t="s">
        <v>368</v>
      </c>
      <c r="H137" s="226">
        <v>1</v>
      </c>
      <c r="I137" s="180">
        <v>0</v>
      </c>
      <c r="J137" s="228">
        <f>ROUND(I137*H137,2)</f>
        <v>0</v>
      </c>
      <c r="K137" s="141"/>
      <c r="L137" s="29"/>
      <c r="M137" s="142" t="s">
        <v>1</v>
      </c>
      <c r="N137" s="143" t="s">
        <v>43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1987</v>
      </c>
      <c r="AT137" s="146" t="s">
        <v>250</v>
      </c>
      <c r="AU137" s="146" t="s">
        <v>88</v>
      </c>
      <c r="AY137" s="17" t="s">
        <v>248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86</v>
      </c>
      <c r="BK137" s="147">
        <f>ROUND(I137*H137,2)</f>
        <v>0</v>
      </c>
      <c r="BL137" s="17" t="s">
        <v>1987</v>
      </c>
      <c r="BM137" s="146" t="s">
        <v>2790</v>
      </c>
    </row>
    <row r="138" spans="2:65" s="1" customFormat="1" ht="24.15" customHeight="1" x14ac:dyDescent="0.2">
      <c r="B138" s="184"/>
      <c r="C138" s="222">
        <v>8</v>
      </c>
      <c r="D138" s="222" t="s">
        <v>250</v>
      </c>
      <c r="E138" s="223" t="s">
        <v>2788</v>
      </c>
      <c r="F138" s="224" t="s">
        <v>2789</v>
      </c>
      <c r="G138" s="225" t="s">
        <v>368</v>
      </c>
      <c r="H138" s="226">
        <v>1</v>
      </c>
      <c r="I138" s="180">
        <v>0</v>
      </c>
      <c r="J138" s="228">
        <f>ROUND(I138*H138,2)</f>
        <v>0</v>
      </c>
      <c r="K138" s="141"/>
      <c r="L138" s="29"/>
      <c r="M138" s="142" t="s">
        <v>1</v>
      </c>
      <c r="N138" s="143" t="s">
        <v>43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1987</v>
      </c>
      <c r="AT138" s="146" t="s">
        <v>250</v>
      </c>
      <c r="AU138" s="146" t="s">
        <v>88</v>
      </c>
      <c r="AY138" s="17" t="s">
        <v>248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86</v>
      </c>
      <c r="BK138" s="147">
        <f>ROUND(I138*H138,2)</f>
        <v>0</v>
      </c>
      <c r="BL138" s="17" t="s">
        <v>1987</v>
      </c>
      <c r="BM138" s="146" t="s">
        <v>2790</v>
      </c>
    </row>
    <row r="139" spans="2:65" s="1" customFormat="1" ht="24.15" customHeight="1" x14ac:dyDescent="0.2">
      <c r="B139" s="184"/>
      <c r="C139" s="222">
        <v>9</v>
      </c>
      <c r="D139" s="222" t="s">
        <v>250</v>
      </c>
      <c r="E139" s="223" t="s">
        <v>2791</v>
      </c>
      <c r="F139" s="224" t="s">
        <v>2792</v>
      </c>
      <c r="G139" s="225" t="s">
        <v>368</v>
      </c>
      <c r="H139" s="226">
        <v>1</v>
      </c>
      <c r="I139" s="180">
        <v>0</v>
      </c>
      <c r="J139" s="228">
        <f>ROUND(I139*H139,2)</f>
        <v>0</v>
      </c>
      <c r="K139" s="141"/>
      <c r="L139" s="29"/>
      <c r="M139" s="142" t="s">
        <v>1</v>
      </c>
      <c r="N139" s="143" t="s">
        <v>43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1987</v>
      </c>
      <c r="AT139" s="146" t="s">
        <v>250</v>
      </c>
      <c r="AU139" s="146" t="s">
        <v>88</v>
      </c>
      <c r="AY139" s="17" t="s">
        <v>248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86</v>
      </c>
      <c r="BK139" s="147">
        <f>ROUND(I139*H139,2)</f>
        <v>0</v>
      </c>
      <c r="BL139" s="17" t="s">
        <v>1987</v>
      </c>
      <c r="BM139" s="146" t="s">
        <v>2793</v>
      </c>
    </row>
    <row r="140" spans="2:65" s="1" customFormat="1" ht="24.15" customHeight="1" x14ac:dyDescent="0.2">
      <c r="B140" s="184"/>
      <c r="C140" s="222">
        <v>10</v>
      </c>
      <c r="D140" s="222" t="s">
        <v>250</v>
      </c>
      <c r="E140" s="223" t="s">
        <v>1514</v>
      </c>
      <c r="F140" s="224" t="s">
        <v>2794</v>
      </c>
      <c r="G140" s="225" t="s">
        <v>368</v>
      </c>
      <c r="H140" s="226">
        <v>1</v>
      </c>
      <c r="I140" s="180">
        <v>0</v>
      </c>
      <c r="J140" s="228">
        <f>ROUND(I140*H140,2)</f>
        <v>0</v>
      </c>
      <c r="K140" s="141"/>
      <c r="L140" s="29"/>
      <c r="M140" s="142" t="s">
        <v>1</v>
      </c>
      <c r="N140" s="143" t="s">
        <v>43</v>
      </c>
      <c r="O140" s="144">
        <v>0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46" t="s">
        <v>1987</v>
      </c>
      <c r="AT140" s="146" t="s">
        <v>250</v>
      </c>
      <c r="AU140" s="146" t="s">
        <v>88</v>
      </c>
      <c r="AY140" s="17" t="s">
        <v>248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7" t="s">
        <v>86</v>
      </c>
      <c r="BK140" s="147">
        <f>ROUND(I140*H140,2)</f>
        <v>0</v>
      </c>
      <c r="BL140" s="17" t="s">
        <v>1987</v>
      </c>
      <c r="BM140" s="146" t="s">
        <v>2795</v>
      </c>
    </row>
    <row r="141" spans="2:65" s="11" customFormat="1" ht="23" customHeight="1" x14ac:dyDescent="0.25">
      <c r="B141" s="215"/>
      <c r="C141" s="216"/>
      <c r="D141" s="217" t="s">
        <v>77</v>
      </c>
      <c r="E141" s="220" t="s">
        <v>2796</v>
      </c>
      <c r="F141" s="220" t="s">
        <v>2797</v>
      </c>
      <c r="G141" s="216"/>
      <c r="H141" s="216"/>
      <c r="I141" s="249"/>
      <c r="J141" s="221">
        <f>BK141</f>
        <v>0</v>
      </c>
      <c r="L141" s="123"/>
      <c r="M141" s="127"/>
      <c r="P141" s="128">
        <f>SUM(P142:P144)</f>
        <v>0</v>
      </c>
      <c r="R141" s="128">
        <f>SUM(R142:R144)</f>
        <v>0</v>
      </c>
      <c r="T141" s="129">
        <f>SUM(T142:T144)</f>
        <v>0</v>
      </c>
      <c r="AR141" s="124" t="s">
        <v>270</v>
      </c>
      <c r="AT141" s="130" t="s">
        <v>77</v>
      </c>
      <c r="AU141" s="130" t="s">
        <v>86</v>
      </c>
      <c r="AY141" s="124" t="s">
        <v>248</v>
      </c>
      <c r="BK141" s="131">
        <f>SUM(BK142:BK144)</f>
        <v>0</v>
      </c>
    </row>
    <row r="142" spans="2:65" s="1" customFormat="1" ht="16.5" customHeight="1" x14ac:dyDescent="0.2">
      <c r="B142" s="184"/>
      <c r="C142" s="222">
        <v>11</v>
      </c>
      <c r="D142" s="222" t="s">
        <v>250</v>
      </c>
      <c r="E142" s="223" t="s">
        <v>2798</v>
      </c>
      <c r="F142" s="224" t="s">
        <v>2797</v>
      </c>
      <c r="G142" s="225" t="s">
        <v>368</v>
      </c>
      <c r="H142" s="226">
        <v>1</v>
      </c>
      <c r="I142" s="180">
        <v>0</v>
      </c>
      <c r="J142" s="228">
        <f>ROUND(I142*H142,2)</f>
        <v>0</v>
      </c>
      <c r="K142" s="141"/>
      <c r="L142" s="29"/>
      <c r="M142" s="142" t="s">
        <v>1</v>
      </c>
      <c r="N142" s="143" t="s">
        <v>43</v>
      </c>
      <c r="O142" s="144">
        <v>0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1987</v>
      </c>
      <c r="AT142" s="146" t="s">
        <v>250</v>
      </c>
      <c r="AU142" s="146" t="s">
        <v>88</v>
      </c>
      <c r="AY142" s="17" t="s">
        <v>248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86</v>
      </c>
      <c r="BK142" s="147">
        <f>ROUND(I142*H142,2)</f>
        <v>0</v>
      </c>
      <c r="BL142" s="17" t="s">
        <v>1987</v>
      </c>
      <c r="BM142" s="146" t="s">
        <v>2799</v>
      </c>
    </row>
    <row r="143" spans="2:65" s="12" customFormat="1" ht="20" x14ac:dyDescent="0.2">
      <c r="B143" s="229"/>
      <c r="C143" s="230"/>
      <c r="D143" s="231" t="s">
        <v>255</v>
      </c>
      <c r="E143" s="232" t="s">
        <v>1</v>
      </c>
      <c r="F143" s="297" t="s">
        <v>2816</v>
      </c>
      <c r="G143" s="230"/>
      <c r="H143" s="234">
        <v>1</v>
      </c>
      <c r="I143" s="247"/>
      <c r="J143" s="230"/>
      <c r="L143" s="148"/>
      <c r="M143" s="150"/>
      <c r="T143" s="151"/>
      <c r="AT143" s="149" t="s">
        <v>255</v>
      </c>
      <c r="AU143" s="149" t="s">
        <v>88</v>
      </c>
      <c r="AV143" s="12" t="s">
        <v>88</v>
      </c>
      <c r="AW143" s="12" t="s">
        <v>34</v>
      </c>
      <c r="AX143" s="12" t="s">
        <v>86</v>
      </c>
      <c r="AY143" s="149" t="s">
        <v>248</v>
      </c>
    </row>
    <row r="144" spans="2:65" s="1" customFormat="1" ht="16.5" customHeight="1" x14ac:dyDescent="0.2">
      <c r="B144" s="184"/>
      <c r="C144" s="222">
        <v>12</v>
      </c>
      <c r="D144" s="222" t="s">
        <v>250</v>
      </c>
      <c r="E144" s="223" t="s">
        <v>2800</v>
      </c>
      <c r="F144" s="295" t="s">
        <v>2801</v>
      </c>
      <c r="G144" s="225" t="s">
        <v>368</v>
      </c>
      <c r="H144" s="226">
        <v>1</v>
      </c>
      <c r="I144" s="180">
        <v>0</v>
      </c>
      <c r="J144" s="228">
        <f>ROUND(I144*H144,2)</f>
        <v>0</v>
      </c>
      <c r="K144" s="141"/>
      <c r="L144" s="29"/>
      <c r="M144" s="142" t="s">
        <v>1</v>
      </c>
      <c r="N144" s="143" t="s">
        <v>43</v>
      </c>
      <c r="O144" s="144">
        <v>0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1987</v>
      </c>
      <c r="AT144" s="146" t="s">
        <v>250</v>
      </c>
      <c r="AU144" s="146" t="s">
        <v>88</v>
      </c>
      <c r="AY144" s="17" t="s">
        <v>248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86</v>
      </c>
      <c r="BK144" s="147">
        <f>ROUND(I144*H144,2)</f>
        <v>0</v>
      </c>
      <c r="BL144" s="17" t="s">
        <v>1987</v>
      </c>
      <c r="BM144" s="146" t="s">
        <v>2802</v>
      </c>
    </row>
    <row r="145" spans="2:65" s="11" customFormat="1" ht="23" customHeight="1" x14ac:dyDescent="0.25">
      <c r="B145" s="215"/>
      <c r="C145" s="216"/>
      <c r="D145" s="217" t="s">
        <v>77</v>
      </c>
      <c r="E145" s="220" t="s">
        <v>2803</v>
      </c>
      <c r="F145" s="220" t="s">
        <v>2804</v>
      </c>
      <c r="G145" s="216"/>
      <c r="H145" s="216"/>
      <c r="I145" s="249"/>
      <c r="J145" s="221">
        <f>BK145</f>
        <v>0</v>
      </c>
      <c r="L145" s="123"/>
      <c r="M145" s="127"/>
      <c r="P145" s="128">
        <f>SUM(P146:P148)</f>
        <v>0</v>
      </c>
      <c r="R145" s="128">
        <f>SUM(R146:R148)</f>
        <v>0</v>
      </c>
      <c r="T145" s="129">
        <f>SUM(T146:T148)</f>
        <v>0</v>
      </c>
      <c r="AR145" s="124" t="s">
        <v>270</v>
      </c>
      <c r="AT145" s="130" t="s">
        <v>77</v>
      </c>
      <c r="AU145" s="130" t="s">
        <v>86</v>
      </c>
      <c r="AY145" s="124" t="s">
        <v>248</v>
      </c>
      <c r="BK145" s="131">
        <f>SUM(BK146:BK148)</f>
        <v>0</v>
      </c>
    </row>
    <row r="146" spans="2:65" s="1" customFormat="1" ht="16.5" customHeight="1" x14ac:dyDescent="0.2">
      <c r="B146" s="184"/>
      <c r="C146" s="222">
        <v>13</v>
      </c>
      <c r="D146" s="222" t="s">
        <v>250</v>
      </c>
      <c r="E146" s="223" t="s">
        <v>2805</v>
      </c>
      <c r="F146" s="224" t="s">
        <v>2806</v>
      </c>
      <c r="G146" s="225" t="s">
        <v>368</v>
      </c>
      <c r="H146" s="226">
        <v>1</v>
      </c>
      <c r="I146" s="180">
        <v>0</v>
      </c>
      <c r="J146" s="228">
        <f>ROUND(I146*H146,2)</f>
        <v>0</v>
      </c>
      <c r="K146" s="141"/>
      <c r="L146" s="29"/>
      <c r="M146" s="142" t="s">
        <v>1</v>
      </c>
      <c r="N146" s="143" t="s">
        <v>43</v>
      </c>
      <c r="O146" s="144">
        <v>0</v>
      </c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1987</v>
      </c>
      <c r="AT146" s="146" t="s">
        <v>250</v>
      </c>
      <c r="AU146" s="146" t="s">
        <v>88</v>
      </c>
      <c r="AY146" s="17" t="s">
        <v>248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86</v>
      </c>
      <c r="BK146" s="147">
        <f>ROUND(I146*H146,2)</f>
        <v>0</v>
      </c>
      <c r="BL146" s="17" t="s">
        <v>1987</v>
      </c>
      <c r="BM146" s="146" t="s">
        <v>2807</v>
      </c>
    </row>
    <row r="147" spans="2:65" s="12" customFormat="1" ht="20" x14ac:dyDescent="0.2">
      <c r="B147" s="229"/>
      <c r="C147" s="230"/>
      <c r="D147" s="231" t="s">
        <v>255</v>
      </c>
      <c r="E147" s="232" t="s">
        <v>1</v>
      </c>
      <c r="F147" s="297" t="s">
        <v>2815</v>
      </c>
      <c r="G147" s="230"/>
      <c r="H147" s="234">
        <v>1</v>
      </c>
      <c r="I147" s="247"/>
      <c r="J147" s="230"/>
      <c r="L147" s="148"/>
      <c r="M147" s="150"/>
      <c r="T147" s="151"/>
      <c r="AT147" s="149" t="s">
        <v>255</v>
      </c>
      <c r="AU147" s="149" t="s">
        <v>88</v>
      </c>
      <c r="AV147" s="12" t="s">
        <v>88</v>
      </c>
      <c r="AW147" s="12" t="s">
        <v>34</v>
      </c>
      <c r="AX147" s="12" t="s">
        <v>86</v>
      </c>
      <c r="AY147" s="149" t="s">
        <v>248</v>
      </c>
    </row>
    <row r="148" spans="2:65" s="1" customFormat="1" ht="24.15" customHeight="1" x14ac:dyDescent="0.2">
      <c r="B148" s="184"/>
      <c r="C148" s="222">
        <v>14</v>
      </c>
      <c r="D148" s="222" t="s">
        <v>250</v>
      </c>
      <c r="E148" s="223" t="s">
        <v>1525</v>
      </c>
      <c r="F148" s="224" t="s">
        <v>2808</v>
      </c>
      <c r="G148" s="225" t="s">
        <v>368</v>
      </c>
      <c r="H148" s="226">
        <v>2</v>
      </c>
      <c r="I148" s="180">
        <v>0</v>
      </c>
      <c r="J148" s="228">
        <f>ROUND(I148*H148,2)</f>
        <v>0</v>
      </c>
      <c r="K148" s="141"/>
      <c r="L148" s="29"/>
      <c r="M148" s="142" t="s">
        <v>1</v>
      </c>
      <c r="N148" s="143" t="s">
        <v>43</v>
      </c>
      <c r="O148" s="144">
        <v>0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1987</v>
      </c>
      <c r="AT148" s="146" t="s">
        <v>250</v>
      </c>
      <c r="AU148" s="146" t="s">
        <v>88</v>
      </c>
      <c r="AY148" s="17" t="s">
        <v>248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86</v>
      </c>
      <c r="BK148" s="147">
        <f>ROUND(I148*H148,2)</f>
        <v>0</v>
      </c>
      <c r="BL148" s="17" t="s">
        <v>1987</v>
      </c>
      <c r="BM148" s="146" t="s">
        <v>2809</v>
      </c>
    </row>
    <row r="149" spans="2:65" s="11" customFormat="1" ht="23" customHeight="1" x14ac:dyDescent="0.25">
      <c r="B149" s="215"/>
      <c r="C149" s="216"/>
      <c r="D149" s="217" t="s">
        <v>77</v>
      </c>
      <c r="E149" s="220" t="s">
        <v>2810</v>
      </c>
      <c r="F149" s="220" t="s">
        <v>2811</v>
      </c>
      <c r="G149" s="216"/>
      <c r="H149" s="216"/>
      <c r="I149" s="249"/>
      <c r="J149" s="221">
        <f>BK149</f>
        <v>0</v>
      </c>
      <c r="L149" s="123"/>
      <c r="M149" s="127"/>
      <c r="P149" s="128">
        <f>P150</f>
        <v>0</v>
      </c>
      <c r="R149" s="128">
        <f>R150</f>
        <v>0</v>
      </c>
      <c r="T149" s="129">
        <f>T150</f>
        <v>0</v>
      </c>
      <c r="AR149" s="124" t="s">
        <v>270</v>
      </c>
      <c r="AT149" s="130" t="s">
        <v>77</v>
      </c>
      <c r="AU149" s="130" t="s">
        <v>86</v>
      </c>
      <c r="AY149" s="124" t="s">
        <v>248</v>
      </c>
      <c r="BK149" s="131">
        <f>BK150</f>
        <v>0</v>
      </c>
    </row>
    <row r="150" spans="2:65" s="1" customFormat="1" ht="16.5" customHeight="1" x14ac:dyDescent="0.2">
      <c r="B150" s="184"/>
      <c r="C150" s="222">
        <v>15</v>
      </c>
      <c r="D150" s="222" t="s">
        <v>250</v>
      </c>
      <c r="E150" s="223" t="s">
        <v>2812</v>
      </c>
      <c r="F150" s="224" t="s">
        <v>2811</v>
      </c>
      <c r="G150" s="225" t="s">
        <v>368</v>
      </c>
      <c r="H150" s="226">
        <v>1</v>
      </c>
      <c r="I150" s="180">
        <v>0</v>
      </c>
      <c r="J150" s="228">
        <f>ROUND(I150*H150,2)</f>
        <v>0</v>
      </c>
      <c r="K150" s="141"/>
      <c r="L150" s="29"/>
      <c r="M150" s="163" t="s">
        <v>1</v>
      </c>
      <c r="N150" s="164" t="s">
        <v>43</v>
      </c>
      <c r="O150" s="165">
        <v>0</v>
      </c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AR150" s="146" t="s">
        <v>1987</v>
      </c>
      <c r="AT150" s="146" t="s">
        <v>250</v>
      </c>
      <c r="AU150" s="146" t="s">
        <v>88</v>
      </c>
      <c r="AY150" s="17" t="s">
        <v>248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86</v>
      </c>
      <c r="BK150" s="147">
        <f>ROUND(I150*H150,2)</f>
        <v>0</v>
      </c>
      <c r="BL150" s="17" t="s">
        <v>1987</v>
      </c>
      <c r="BM150" s="146" t="s">
        <v>2813</v>
      </c>
    </row>
    <row r="151" spans="2:65" s="1" customFormat="1" ht="6.9" customHeight="1" x14ac:dyDescent="0.2">
      <c r="B151" s="206"/>
      <c r="C151" s="207"/>
      <c r="D151" s="207"/>
      <c r="E151" s="207"/>
      <c r="F151" s="207"/>
      <c r="G151" s="207"/>
      <c r="H151" s="207"/>
      <c r="I151" s="207"/>
      <c r="J151" s="207"/>
      <c r="K151" s="42"/>
      <c r="L151" s="29"/>
    </row>
  </sheetData>
  <autoFilter ref="C122:K150" xr:uid="{00000000-0009-0000-0000-000020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763"/>
  <sheetViews>
    <sheetView showGridLines="0" topLeftCell="A470" zoomScale="85" zoomScaleNormal="85" workbookViewId="0">
      <selection activeCell="I488" sqref="I488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98</v>
      </c>
      <c r="AZ2" s="90" t="s">
        <v>698</v>
      </c>
      <c r="BA2" s="90" t="s">
        <v>699</v>
      </c>
      <c r="BB2" s="90" t="s">
        <v>193</v>
      </c>
      <c r="BC2" s="90" t="s">
        <v>700</v>
      </c>
      <c r="BD2" s="90" t="s">
        <v>113</v>
      </c>
    </row>
    <row r="3" spans="2:5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90" t="s">
        <v>475</v>
      </c>
      <c r="BA3" s="90" t="s">
        <v>701</v>
      </c>
      <c r="BB3" s="90" t="s">
        <v>193</v>
      </c>
      <c r="BC3" s="90" t="s">
        <v>702</v>
      </c>
      <c r="BD3" s="90" t="s">
        <v>113</v>
      </c>
    </row>
    <row r="4" spans="2:5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  <c r="AZ4" s="90" t="s">
        <v>703</v>
      </c>
      <c r="BA4" s="90" t="s">
        <v>704</v>
      </c>
      <c r="BB4" s="90" t="s">
        <v>193</v>
      </c>
      <c r="BC4" s="90" t="s">
        <v>705</v>
      </c>
      <c r="BD4" s="90" t="s">
        <v>113</v>
      </c>
    </row>
    <row r="5" spans="2:56" ht="6.9" hidden="1" customHeight="1" x14ac:dyDescent="0.2">
      <c r="B5" s="20"/>
      <c r="L5" s="20"/>
      <c r="AZ5" s="90" t="s">
        <v>706</v>
      </c>
      <c r="BA5" s="90" t="s">
        <v>707</v>
      </c>
      <c r="BB5" s="90" t="s">
        <v>193</v>
      </c>
      <c r="BC5" s="90" t="s">
        <v>708</v>
      </c>
      <c r="BD5" s="90" t="s">
        <v>113</v>
      </c>
    </row>
    <row r="6" spans="2:56" ht="12" hidden="1" customHeight="1" x14ac:dyDescent="0.2">
      <c r="B6" s="20"/>
      <c r="D6" s="26" t="s">
        <v>14</v>
      </c>
      <c r="L6" s="20"/>
      <c r="AZ6" s="90" t="s">
        <v>709</v>
      </c>
      <c r="BA6" s="90" t="s">
        <v>710</v>
      </c>
      <c r="BB6" s="90" t="s">
        <v>283</v>
      </c>
      <c r="BC6" s="90" t="s">
        <v>711</v>
      </c>
      <c r="BD6" s="90" t="s">
        <v>113</v>
      </c>
    </row>
    <row r="7" spans="2:5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  <c r="AZ7" s="90" t="s">
        <v>478</v>
      </c>
      <c r="BA7" s="90" t="s">
        <v>479</v>
      </c>
      <c r="BB7" s="90" t="s">
        <v>193</v>
      </c>
      <c r="BC7" s="90" t="s">
        <v>712</v>
      </c>
      <c r="BD7" s="90" t="s">
        <v>113</v>
      </c>
    </row>
    <row r="8" spans="2:56" ht="12" hidden="1" customHeight="1" x14ac:dyDescent="0.2">
      <c r="B8" s="20"/>
      <c r="D8" s="26" t="s">
        <v>211</v>
      </c>
      <c r="L8" s="20"/>
      <c r="AZ8" s="90" t="s">
        <v>713</v>
      </c>
      <c r="BA8" s="90" t="s">
        <v>488</v>
      </c>
      <c r="BB8" s="90" t="s">
        <v>193</v>
      </c>
      <c r="BC8" s="90" t="s">
        <v>714</v>
      </c>
      <c r="BD8" s="90" t="s">
        <v>113</v>
      </c>
    </row>
    <row r="9" spans="2:5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  <c r="AZ9" s="90" t="s">
        <v>715</v>
      </c>
      <c r="BA9" s="90" t="s">
        <v>716</v>
      </c>
      <c r="BB9" s="90" t="s">
        <v>193</v>
      </c>
      <c r="BC9" s="90" t="s">
        <v>717</v>
      </c>
      <c r="BD9" s="90" t="s">
        <v>113</v>
      </c>
    </row>
    <row r="10" spans="2:56" s="1" customFormat="1" ht="12" hidden="1" customHeight="1" x14ac:dyDescent="0.2">
      <c r="B10" s="29"/>
      <c r="D10" s="26" t="s">
        <v>491</v>
      </c>
      <c r="L10" s="29"/>
      <c r="AZ10" s="90" t="s">
        <v>718</v>
      </c>
      <c r="BA10" s="90" t="s">
        <v>719</v>
      </c>
      <c r="BB10" s="90" t="s">
        <v>193</v>
      </c>
      <c r="BC10" s="90" t="s">
        <v>720</v>
      </c>
      <c r="BD10" s="90" t="s">
        <v>113</v>
      </c>
    </row>
    <row r="11" spans="2:56" s="1" customFormat="1" ht="16.5" hidden="1" customHeight="1" x14ac:dyDescent="0.2">
      <c r="B11" s="29"/>
      <c r="E11" s="329" t="s">
        <v>721</v>
      </c>
      <c r="F11" s="349"/>
      <c r="G11" s="349"/>
      <c r="H11" s="349"/>
      <c r="L11" s="29"/>
      <c r="AZ11" s="90" t="s">
        <v>722</v>
      </c>
      <c r="BA11" s="90" t="s">
        <v>723</v>
      </c>
      <c r="BB11" s="90" t="s">
        <v>193</v>
      </c>
      <c r="BC11" s="90" t="s">
        <v>724</v>
      </c>
      <c r="BD11" s="90" t="s">
        <v>113</v>
      </c>
    </row>
    <row r="12" spans="2:56" s="1" customFormat="1" hidden="1" x14ac:dyDescent="0.2">
      <c r="B12" s="29"/>
      <c r="L12" s="29"/>
      <c r="AZ12" s="90" t="s">
        <v>725</v>
      </c>
      <c r="BA12" s="90" t="s">
        <v>726</v>
      </c>
      <c r="BB12" s="90" t="s">
        <v>193</v>
      </c>
      <c r="BC12" s="90" t="s">
        <v>727</v>
      </c>
      <c r="BD12" s="90" t="s">
        <v>113</v>
      </c>
    </row>
    <row r="13" spans="2:5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5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56" s="1" customFormat="1" ht="11" hidden="1" customHeight="1" x14ac:dyDescent="0.2">
      <c r="B15" s="29"/>
      <c r="L15" s="29"/>
    </row>
    <row r="16" spans="2:5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ROUND(J143,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ROUND((SUM(BE143:BE762)),  2)</f>
        <v>0</v>
      </c>
      <c r="I35" s="94">
        <v>0.21</v>
      </c>
      <c r="J35" s="83">
        <f>ROUND(((SUM(BE143:BE762))*I35),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ROUND((SUM(BF143:BF762)),  2)</f>
        <v>0</v>
      </c>
      <c r="I36" s="94">
        <v>0.15</v>
      </c>
      <c r="J36" s="83">
        <f>ROUND(((SUM(BF143:BF762))*I36),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ROUND((SUM(BG143:BG762)),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ROUND((SUM(BH143:BH762)),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ROUND((SUM(BI143:BI762)),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02 - Nový stav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J143</f>
        <v>0</v>
      </c>
      <c r="L98" s="29"/>
      <c r="AU98" s="17" t="s">
        <v>226</v>
      </c>
    </row>
    <row r="99" spans="2:47" s="8" customFormat="1" ht="24.9" customHeight="1" x14ac:dyDescent="0.2">
      <c r="B99" s="106"/>
      <c r="D99" s="107" t="s">
        <v>227</v>
      </c>
      <c r="E99" s="108"/>
      <c r="F99" s="108"/>
      <c r="G99" s="108"/>
      <c r="H99" s="108"/>
      <c r="I99" s="108"/>
      <c r="J99" s="109">
        <f>J144</f>
        <v>0</v>
      </c>
      <c r="L99" s="106"/>
    </row>
    <row r="100" spans="2:47" s="9" customFormat="1" ht="20" customHeight="1" x14ac:dyDescent="0.2">
      <c r="B100" s="110"/>
      <c r="D100" s="111" t="s">
        <v>228</v>
      </c>
      <c r="E100" s="112"/>
      <c r="F100" s="112"/>
      <c r="G100" s="112"/>
      <c r="H100" s="112"/>
      <c r="I100" s="112"/>
      <c r="J100" s="113">
        <f>J145</f>
        <v>0</v>
      </c>
      <c r="L100" s="110"/>
    </row>
    <row r="101" spans="2:47" s="9" customFormat="1" ht="20" customHeight="1" x14ac:dyDescent="0.2">
      <c r="B101" s="110"/>
      <c r="D101" s="111" t="s">
        <v>728</v>
      </c>
      <c r="E101" s="112"/>
      <c r="F101" s="112"/>
      <c r="G101" s="112"/>
      <c r="H101" s="112"/>
      <c r="I101" s="112"/>
      <c r="J101" s="113">
        <f>J161</f>
        <v>0</v>
      </c>
      <c r="L101" s="110"/>
    </row>
    <row r="102" spans="2:47" s="9" customFormat="1" ht="20" customHeight="1" x14ac:dyDescent="0.2">
      <c r="B102" s="110"/>
      <c r="D102" s="111" t="s">
        <v>729</v>
      </c>
      <c r="E102" s="112"/>
      <c r="F102" s="112"/>
      <c r="G102" s="112"/>
      <c r="H102" s="112"/>
      <c r="I102" s="112"/>
      <c r="J102" s="113">
        <f>J183</f>
        <v>0</v>
      </c>
      <c r="L102" s="110"/>
    </row>
    <row r="103" spans="2:47" s="9" customFormat="1" ht="20" customHeight="1" x14ac:dyDescent="0.2">
      <c r="B103" s="110"/>
      <c r="D103" s="111" t="s">
        <v>730</v>
      </c>
      <c r="E103" s="112"/>
      <c r="F103" s="112"/>
      <c r="G103" s="112"/>
      <c r="H103" s="112"/>
      <c r="I103" s="112"/>
      <c r="J103" s="113">
        <f>J259</f>
        <v>0</v>
      </c>
      <c r="L103" s="110"/>
    </row>
    <row r="104" spans="2:47" s="9" customFormat="1" ht="20" customHeight="1" x14ac:dyDescent="0.2">
      <c r="B104" s="110"/>
      <c r="D104" s="111" t="s">
        <v>731</v>
      </c>
      <c r="E104" s="112"/>
      <c r="F104" s="112"/>
      <c r="G104" s="112"/>
      <c r="H104" s="112"/>
      <c r="I104" s="112"/>
      <c r="J104" s="113">
        <f>J273</f>
        <v>0</v>
      </c>
      <c r="L104" s="110"/>
    </row>
    <row r="105" spans="2:47" s="9" customFormat="1" ht="20" customHeight="1" x14ac:dyDescent="0.2">
      <c r="B105" s="110"/>
      <c r="D105" s="111" t="s">
        <v>229</v>
      </c>
      <c r="E105" s="112"/>
      <c r="F105" s="112"/>
      <c r="G105" s="112"/>
      <c r="H105" s="112"/>
      <c r="I105" s="112"/>
      <c r="J105" s="113">
        <f>J340</f>
        <v>0</v>
      </c>
      <c r="L105" s="110"/>
    </row>
    <row r="106" spans="2:47" s="9" customFormat="1" ht="20" customHeight="1" x14ac:dyDescent="0.2">
      <c r="B106" s="110"/>
      <c r="D106" s="111" t="s">
        <v>493</v>
      </c>
      <c r="E106" s="112"/>
      <c r="F106" s="112"/>
      <c r="G106" s="112"/>
      <c r="H106" s="112"/>
      <c r="I106" s="112"/>
      <c r="J106" s="113">
        <f>J353</f>
        <v>0</v>
      </c>
      <c r="L106" s="110"/>
    </row>
    <row r="107" spans="2:47" s="8" customFormat="1" ht="24.9" customHeight="1" x14ac:dyDescent="0.2">
      <c r="B107" s="106"/>
      <c r="D107" s="107" t="s">
        <v>231</v>
      </c>
      <c r="E107" s="108"/>
      <c r="F107" s="108"/>
      <c r="G107" s="108"/>
      <c r="H107" s="108"/>
      <c r="I107" s="108"/>
      <c r="J107" s="109">
        <f>J355</f>
        <v>0</v>
      </c>
      <c r="L107" s="106"/>
    </row>
    <row r="108" spans="2:47" s="9" customFormat="1" ht="20" customHeight="1" x14ac:dyDescent="0.2">
      <c r="B108" s="110"/>
      <c r="D108" s="111" t="s">
        <v>494</v>
      </c>
      <c r="E108" s="112"/>
      <c r="F108" s="112"/>
      <c r="G108" s="112"/>
      <c r="H108" s="112"/>
      <c r="I108" s="112"/>
      <c r="J108" s="113">
        <f>J356</f>
        <v>0</v>
      </c>
      <c r="L108" s="110"/>
    </row>
    <row r="109" spans="2:47" s="9" customFormat="1" ht="20" customHeight="1" x14ac:dyDescent="0.2">
      <c r="B109" s="110"/>
      <c r="D109" s="111" t="s">
        <v>495</v>
      </c>
      <c r="E109" s="112"/>
      <c r="F109" s="112"/>
      <c r="G109" s="112"/>
      <c r="H109" s="112"/>
      <c r="I109" s="112"/>
      <c r="J109" s="113">
        <f>J373</f>
        <v>0</v>
      </c>
      <c r="L109" s="110"/>
    </row>
    <row r="110" spans="2:47" s="9" customFormat="1" ht="20" customHeight="1" x14ac:dyDescent="0.2">
      <c r="B110" s="110"/>
      <c r="D110" s="111" t="s">
        <v>496</v>
      </c>
      <c r="E110" s="112"/>
      <c r="F110" s="112"/>
      <c r="G110" s="112"/>
      <c r="H110" s="112"/>
      <c r="I110" s="112"/>
      <c r="J110" s="113">
        <f>J391</f>
        <v>0</v>
      </c>
      <c r="L110" s="110"/>
    </row>
    <row r="111" spans="2:47" s="9" customFormat="1" ht="20" customHeight="1" x14ac:dyDescent="0.2">
      <c r="B111" s="110"/>
      <c r="D111" s="111" t="s">
        <v>732</v>
      </c>
      <c r="E111" s="112"/>
      <c r="F111" s="112"/>
      <c r="G111" s="112"/>
      <c r="H111" s="112"/>
      <c r="I111" s="112"/>
      <c r="J111" s="113">
        <f>J430</f>
        <v>0</v>
      </c>
      <c r="L111" s="110"/>
    </row>
    <row r="112" spans="2:47" s="9" customFormat="1" ht="20" customHeight="1" x14ac:dyDescent="0.2">
      <c r="B112" s="110"/>
      <c r="D112" s="111" t="s">
        <v>498</v>
      </c>
      <c r="E112" s="112"/>
      <c r="F112" s="112"/>
      <c r="G112" s="112"/>
      <c r="H112" s="112"/>
      <c r="I112" s="112"/>
      <c r="J112" s="113">
        <f>J438</f>
        <v>0</v>
      </c>
      <c r="L112" s="110"/>
    </row>
    <row r="113" spans="2:12" s="9" customFormat="1" ht="20" customHeight="1" x14ac:dyDescent="0.2">
      <c r="B113" s="110"/>
      <c r="D113" s="111" t="s">
        <v>499</v>
      </c>
      <c r="E113" s="112"/>
      <c r="F113" s="112"/>
      <c r="G113" s="112"/>
      <c r="H113" s="112"/>
      <c r="I113" s="112"/>
      <c r="J113" s="113">
        <f>J458</f>
        <v>0</v>
      </c>
      <c r="L113" s="110"/>
    </row>
    <row r="114" spans="2:12" s="9" customFormat="1" ht="20" customHeight="1" x14ac:dyDescent="0.2">
      <c r="B114" s="110"/>
      <c r="D114" s="111" t="s">
        <v>232</v>
      </c>
      <c r="E114" s="112"/>
      <c r="F114" s="112"/>
      <c r="G114" s="112"/>
      <c r="H114" s="112"/>
      <c r="I114" s="112"/>
      <c r="J114" s="113">
        <f>J481</f>
        <v>0</v>
      </c>
      <c r="L114" s="110"/>
    </row>
    <row r="115" spans="2:12" s="9" customFormat="1" ht="20" customHeight="1" x14ac:dyDescent="0.2">
      <c r="B115" s="110"/>
      <c r="D115" s="111" t="s">
        <v>500</v>
      </c>
      <c r="E115" s="112"/>
      <c r="F115" s="112"/>
      <c r="G115" s="112"/>
      <c r="H115" s="112"/>
      <c r="I115" s="112"/>
      <c r="J115" s="113">
        <f>J565</f>
        <v>0</v>
      </c>
      <c r="L115" s="110"/>
    </row>
    <row r="116" spans="2:12" s="9" customFormat="1" ht="20" customHeight="1" x14ac:dyDescent="0.2">
      <c r="B116" s="110"/>
      <c r="D116" s="111" t="s">
        <v>501</v>
      </c>
      <c r="E116" s="112"/>
      <c r="F116" s="112"/>
      <c r="G116" s="112"/>
      <c r="H116" s="112"/>
      <c r="I116" s="112"/>
      <c r="J116" s="113">
        <f>J652</f>
        <v>0</v>
      </c>
      <c r="L116" s="110"/>
    </row>
    <row r="117" spans="2:12" s="9" customFormat="1" ht="20" customHeight="1" x14ac:dyDescent="0.2">
      <c r="B117" s="110"/>
      <c r="D117" s="111" t="s">
        <v>733</v>
      </c>
      <c r="E117" s="112"/>
      <c r="F117" s="112"/>
      <c r="G117" s="112"/>
      <c r="H117" s="112"/>
      <c r="I117" s="112"/>
      <c r="J117" s="113">
        <f>J706</f>
        <v>0</v>
      </c>
      <c r="L117" s="110"/>
    </row>
    <row r="118" spans="2:12" s="9" customFormat="1" ht="20" customHeight="1" x14ac:dyDescent="0.2">
      <c r="B118" s="110"/>
      <c r="D118" s="111" t="s">
        <v>502</v>
      </c>
      <c r="E118" s="112"/>
      <c r="F118" s="112"/>
      <c r="G118" s="112"/>
      <c r="H118" s="112"/>
      <c r="I118" s="112"/>
      <c r="J118" s="113">
        <f>J713</f>
        <v>0</v>
      </c>
      <c r="L118" s="110"/>
    </row>
    <row r="119" spans="2:12" s="9" customFormat="1" ht="20" customHeight="1" x14ac:dyDescent="0.2">
      <c r="B119" s="110"/>
      <c r="D119" s="111" t="s">
        <v>734</v>
      </c>
      <c r="E119" s="112"/>
      <c r="F119" s="112"/>
      <c r="G119" s="112"/>
      <c r="H119" s="112"/>
      <c r="I119" s="112"/>
      <c r="J119" s="113">
        <f>J737</f>
        <v>0</v>
      </c>
      <c r="L119" s="110"/>
    </row>
    <row r="120" spans="2:12" s="9" customFormat="1" ht="20" customHeight="1" x14ac:dyDescent="0.2">
      <c r="B120" s="110"/>
      <c r="D120" s="111" t="s">
        <v>735</v>
      </c>
      <c r="E120" s="112"/>
      <c r="F120" s="112"/>
      <c r="G120" s="112"/>
      <c r="H120" s="112"/>
      <c r="I120" s="112"/>
      <c r="J120" s="113">
        <f>J742</f>
        <v>0</v>
      </c>
      <c r="L120" s="110"/>
    </row>
    <row r="121" spans="2:12" s="8" customFormat="1" ht="24.9" customHeight="1" x14ac:dyDescent="0.2">
      <c r="B121" s="106"/>
      <c r="D121" s="107" t="s">
        <v>736</v>
      </c>
      <c r="E121" s="108"/>
      <c r="F121" s="108"/>
      <c r="G121" s="108"/>
      <c r="H121" s="108"/>
      <c r="I121" s="108"/>
      <c r="J121" s="109">
        <f>J760</f>
        <v>0</v>
      </c>
      <c r="L121" s="106"/>
    </row>
    <row r="122" spans="2:12" s="1" customFormat="1" ht="21.75" customHeight="1" x14ac:dyDescent="0.2">
      <c r="B122" s="29"/>
      <c r="L122" s="29"/>
    </row>
    <row r="123" spans="2:12" s="1" customFormat="1" ht="6.9" customHeight="1" x14ac:dyDescent="0.2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9"/>
    </row>
    <row r="127" spans="2:12" s="1" customFormat="1" ht="6.9" customHeight="1" x14ac:dyDescent="0.2">
      <c r="B127" s="182"/>
      <c r="C127" s="183"/>
      <c r="D127" s="183"/>
      <c r="E127" s="183"/>
      <c r="F127" s="183"/>
      <c r="G127" s="183"/>
      <c r="H127" s="183"/>
      <c r="I127" s="183"/>
      <c r="J127" s="183"/>
      <c r="K127" s="44"/>
      <c r="L127" s="29"/>
    </row>
    <row r="128" spans="2:12" s="1" customFormat="1" ht="24.9" customHeight="1" x14ac:dyDescent="0.2">
      <c r="B128" s="184"/>
      <c r="C128" s="185" t="s">
        <v>233</v>
      </c>
      <c r="D128" s="186"/>
      <c r="E128" s="186"/>
      <c r="F128" s="186"/>
      <c r="G128" s="186"/>
      <c r="H128" s="186"/>
      <c r="I128" s="186"/>
      <c r="J128" s="186"/>
      <c r="L128" s="29"/>
    </row>
    <row r="129" spans="2:63" s="1" customFormat="1" ht="6.9" customHeight="1" x14ac:dyDescent="0.2">
      <c r="B129" s="184"/>
      <c r="C129" s="186"/>
      <c r="D129" s="186"/>
      <c r="E129" s="186"/>
      <c r="F129" s="186"/>
      <c r="G129" s="186"/>
      <c r="H129" s="186"/>
      <c r="I129" s="186"/>
      <c r="J129" s="186"/>
      <c r="L129" s="29"/>
    </row>
    <row r="130" spans="2:63" s="1" customFormat="1" ht="12" customHeight="1" x14ac:dyDescent="0.2">
      <c r="B130" s="184"/>
      <c r="C130" s="187" t="s">
        <v>14</v>
      </c>
      <c r="D130" s="186"/>
      <c r="E130" s="186"/>
      <c r="F130" s="186"/>
      <c r="G130" s="186"/>
      <c r="H130" s="186"/>
      <c r="I130" s="186"/>
      <c r="J130" s="186"/>
      <c r="L130" s="29"/>
    </row>
    <row r="131" spans="2:63" s="1" customFormat="1" ht="16.5" customHeight="1" x14ac:dyDescent="0.2">
      <c r="B131" s="184"/>
      <c r="C131" s="186"/>
      <c r="D131" s="186"/>
      <c r="E131" s="345" t="str">
        <f>E7</f>
        <v>ON Náchod Urgentní příjem</v>
      </c>
      <c r="F131" s="346"/>
      <c r="G131" s="346"/>
      <c r="H131" s="346"/>
      <c r="I131" s="186"/>
      <c r="J131" s="186"/>
      <c r="L131" s="29"/>
    </row>
    <row r="132" spans="2:63" ht="12" customHeight="1" x14ac:dyDescent="0.2">
      <c r="B132" s="250"/>
      <c r="C132" s="187" t="s">
        <v>211</v>
      </c>
      <c r="D132" s="208"/>
      <c r="E132" s="208"/>
      <c r="F132" s="208"/>
      <c r="G132" s="208"/>
      <c r="H132" s="208"/>
      <c r="I132" s="208"/>
      <c r="J132" s="208"/>
      <c r="L132" s="20"/>
    </row>
    <row r="133" spans="2:63" s="1" customFormat="1" ht="16.5" customHeight="1" x14ac:dyDescent="0.2">
      <c r="B133" s="184"/>
      <c r="C133" s="186"/>
      <c r="D133" s="186"/>
      <c r="E133" s="345" t="s">
        <v>490</v>
      </c>
      <c r="F133" s="344"/>
      <c r="G133" s="344"/>
      <c r="H133" s="344"/>
      <c r="I133" s="186"/>
      <c r="J133" s="186"/>
      <c r="L133" s="29"/>
    </row>
    <row r="134" spans="2:63" s="1" customFormat="1" ht="12" customHeight="1" x14ac:dyDescent="0.2">
      <c r="B134" s="184"/>
      <c r="C134" s="187" t="s">
        <v>491</v>
      </c>
      <c r="D134" s="186"/>
      <c r="E134" s="186"/>
      <c r="F134" s="186"/>
      <c r="G134" s="186"/>
      <c r="H134" s="186"/>
      <c r="I134" s="186"/>
      <c r="J134" s="186"/>
      <c r="L134" s="29"/>
    </row>
    <row r="135" spans="2:63" s="1" customFormat="1" ht="16.5" customHeight="1" x14ac:dyDescent="0.2">
      <c r="B135" s="184"/>
      <c r="C135" s="186"/>
      <c r="D135" s="186"/>
      <c r="E135" s="343" t="str">
        <f>E11</f>
        <v>02 - Nový stav</v>
      </c>
      <c r="F135" s="344"/>
      <c r="G135" s="344"/>
      <c r="H135" s="344"/>
      <c r="I135" s="186"/>
      <c r="J135" s="186"/>
      <c r="L135" s="29"/>
    </row>
    <row r="136" spans="2:63" s="1" customFormat="1" ht="6.9" customHeight="1" x14ac:dyDescent="0.2">
      <c r="B136" s="184"/>
      <c r="C136" s="186"/>
      <c r="D136" s="186"/>
      <c r="E136" s="186"/>
      <c r="F136" s="186"/>
      <c r="G136" s="186"/>
      <c r="H136" s="186"/>
      <c r="I136" s="186"/>
      <c r="J136" s="186"/>
      <c r="L136" s="29"/>
    </row>
    <row r="137" spans="2:63" s="1" customFormat="1" ht="12" customHeight="1" x14ac:dyDescent="0.2">
      <c r="B137" s="184"/>
      <c r="C137" s="187" t="s">
        <v>18</v>
      </c>
      <c r="D137" s="186"/>
      <c r="E137" s="186"/>
      <c r="F137" s="188" t="str">
        <f>F14</f>
        <v>Náchod</v>
      </c>
      <c r="G137" s="186"/>
      <c r="H137" s="186"/>
      <c r="I137" s="187" t="s">
        <v>20</v>
      </c>
      <c r="J137" s="189" t="str">
        <f>IF(J14="","",J14)</f>
        <v>10. 8. 2023</v>
      </c>
      <c r="L137" s="29"/>
    </row>
    <row r="138" spans="2:63" s="1" customFormat="1" ht="6.9" customHeight="1" x14ac:dyDescent="0.2">
      <c r="B138" s="184"/>
      <c r="C138" s="186"/>
      <c r="D138" s="186"/>
      <c r="E138" s="186"/>
      <c r="F138" s="186"/>
      <c r="G138" s="186"/>
      <c r="H138" s="186"/>
      <c r="I138" s="186"/>
      <c r="J138" s="186"/>
      <c r="L138" s="29"/>
    </row>
    <row r="139" spans="2:63" s="1" customFormat="1" ht="15.15" customHeight="1" x14ac:dyDescent="0.2">
      <c r="B139" s="184"/>
      <c r="C139" s="187" t="s">
        <v>22</v>
      </c>
      <c r="D139" s="186"/>
      <c r="E139" s="186"/>
      <c r="F139" s="188" t="str">
        <f>E17</f>
        <v>Královéhradecký kraj</v>
      </c>
      <c r="G139" s="186"/>
      <c r="H139" s="186"/>
      <c r="I139" s="187" t="s">
        <v>30</v>
      </c>
      <c r="J139" s="190" t="str">
        <f>E23</f>
        <v>PROXION s.r.o.</v>
      </c>
      <c r="L139" s="29"/>
    </row>
    <row r="140" spans="2:63" s="1" customFormat="1" ht="15.15" customHeight="1" x14ac:dyDescent="0.2">
      <c r="B140" s="184"/>
      <c r="C140" s="187" t="s">
        <v>28</v>
      </c>
      <c r="D140" s="186"/>
      <c r="E140" s="186"/>
      <c r="F140" s="188" t="str">
        <f>IF(E20="","",E20)</f>
        <v xml:space="preserve"> </v>
      </c>
      <c r="G140" s="186"/>
      <c r="H140" s="186"/>
      <c r="I140" s="187" t="s">
        <v>35</v>
      </c>
      <c r="J140" s="190" t="str">
        <f>E26</f>
        <v>Michael Hlušek</v>
      </c>
      <c r="L140" s="29"/>
    </row>
    <row r="141" spans="2:63" s="1" customFormat="1" ht="10.4" customHeight="1" x14ac:dyDescent="0.2">
      <c r="B141" s="184"/>
      <c r="C141" s="186"/>
      <c r="D141" s="186"/>
      <c r="E141" s="186"/>
      <c r="F141" s="186"/>
      <c r="G141" s="186"/>
      <c r="H141" s="186"/>
      <c r="I141" s="186"/>
      <c r="J141" s="186"/>
      <c r="L141" s="29"/>
    </row>
    <row r="142" spans="2:63" s="10" customFormat="1" ht="29.25" customHeight="1" x14ac:dyDescent="0.2">
      <c r="B142" s="209"/>
      <c r="C142" s="210" t="s">
        <v>234</v>
      </c>
      <c r="D142" s="211" t="s">
        <v>63</v>
      </c>
      <c r="E142" s="211" t="s">
        <v>59</v>
      </c>
      <c r="F142" s="211" t="s">
        <v>60</v>
      </c>
      <c r="G142" s="211" t="s">
        <v>235</v>
      </c>
      <c r="H142" s="211" t="s">
        <v>236</v>
      </c>
      <c r="I142" s="211" t="s">
        <v>237</v>
      </c>
      <c r="J142" s="212" t="s">
        <v>224</v>
      </c>
      <c r="K142" s="118" t="s">
        <v>238</v>
      </c>
      <c r="L142" s="114"/>
      <c r="M142" s="56" t="s">
        <v>1</v>
      </c>
      <c r="N142" s="57" t="s">
        <v>42</v>
      </c>
      <c r="O142" s="57" t="s">
        <v>239</v>
      </c>
      <c r="P142" s="57" t="s">
        <v>240</v>
      </c>
      <c r="Q142" s="57" t="s">
        <v>241</v>
      </c>
      <c r="R142" s="57" t="s">
        <v>242</v>
      </c>
      <c r="S142" s="57" t="s">
        <v>243</v>
      </c>
      <c r="T142" s="58" t="s">
        <v>244</v>
      </c>
    </row>
    <row r="143" spans="2:63" s="1" customFormat="1" ht="23" customHeight="1" x14ac:dyDescent="0.35">
      <c r="B143" s="184"/>
      <c r="C143" s="213" t="s">
        <v>245</v>
      </c>
      <c r="D143" s="186"/>
      <c r="E143" s="186"/>
      <c r="F143" s="186"/>
      <c r="G143" s="186"/>
      <c r="H143" s="186"/>
      <c r="I143" s="186"/>
      <c r="J143" s="214">
        <f>BK143</f>
        <v>0</v>
      </c>
      <c r="L143" s="29"/>
      <c r="M143" s="59"/>
      <c r="N143" s="50"/>
      <c r="O143" s="50"/>
      <c r="P143" s="120">
        <f>P144+P355+P760</f>
        <v>11286.461393000001</v>
      </c>
      <c r="Q143" s="50"/>
      <c r="R143" s="120">
        <f>R144+R355+R760</f>
        <v>696.75947934999999</v>
      </c>
      <c r="S143" s="50"/>
      <c r="T143" s="121">
        <f>T144+T355+T760</f>
        <v>0</v>
      </c>
      <c r="AT143" s="17" t="s">
        <v>77</v>
      </c>
      <c r="AU143" s="17" t="s">
        <v>226</v>
      </c>
      <c r="BK143" s="122">
        <f>BK144+BK355+BK760</f>
        <v>0</v>
      </c>
    </row>
    <row r="144" spans="2:63" s="11" customFormat="1" ht="26" customHeight="1" x14ac:dyDescent="0.35">
      <c r="B144" s="215"/>
      <c r="C144" s="216"/>
      <c r="D144" s="217" t="s">
        <v>77</v>
      </c>
      <c r="E144" s="218" t="s">
        <v>246</v>
      </c>
      <c r="F144" s="218" t="s">
        <v>247</v>
      </c>
      <c r="G144" s="216"/>
      <c r="H144" s="216"/>
      <c r="I144" s="216"/>
      <c r="J144" s="219">
        <f>BK144</f>
        <v>0</v>
      </c>
      <c r="L144" s="123"/>
      <c r="M144" s="127"/>
      <c r="P144" s="128">
        <f>P145+P161+P183+P259+P273+P340+P353</f>
        <v>5441.6268520000003</v>
      </c>
      <c r="R144" s="128">
        <f>R145+R161+R183+R259+R273+R340+R353</f>
        <v>641.09385599999996</v>
      </c>
      <c r="T144" s="129">
        <f>T145+T161+T183+T259+T273+T340+T353</f>
        <v>0</v>
      </c>
      <c r="AR144" s="124" t="s">
        <v>86</v>
      </c>
      <c r="AT144" s="130" t="s">
        <v>77</v>
      </c>
      <c r="AU144" s="130" t="s">
        <v>78</v>
      </c>
      <c r="AY144" s="124" t="s">
        <v>248</v>
      </c>
      <c r="BK144" s="131">
        <f>BK145+BK161+BK183+BK259+BK273+BK340+BK353</f>
        <v>0</v>
      </c>
    </row>
    <row r="145" spans="2:65" s="11" customFormat="1" ht="23" customHeight="1" x14ac:dyDescent="0.25">
      <c r="B145" s="215"/>
      <c r="C145" s="216"/>
      <c r="D145" s="217" t="s">
        <v>77</v>
      </c>
      <c r="E145" s="220" t="s">
        <v>86</v>
      </c>
      <c r="F145" s="220" t="s">
        <v>249</v>
      </c>
      <c r="G145" s="216"/>
      <c r="H145" s="216"/>
      <c r="I145" s="216"/>
      <c r="J145" s="221">
        <f>BK145</f>
        <v>0</v>
      </c>
      <c r="L145" s="123"/>
      <c r="M145" s="127"/>
      <c r="P145" s="128">
        <f>SUM(P146:P160)</f>
        <v>102.06983700000001</v>
      </c>
      <c r="R145" s="128">
        <f>SUM(R146:R160)</f>
        <v>0</v>
      </c>
      <c r="T145" s="129">
        <f>SUM(T146:T160)</f>
        <v>0</v>
      </c>
      <c r="AR145" s="124" t="s">
        <v>86</v>
      </c>
      <c r="AT145" s="130" t="s">
        <v>77</v>
      </c>
      <c r="AU145" s="130" t="s">
        <v>86</v>
      </c>
      <c r="AY145" s="124" t="s">
        <v>248</v>
      </c>
      <c r="BK145" s="131">
        <f>SUM(BK146:BK160)</f>
        <v>0</v>
      </c>
    </row>
    <row r="146" spans="2:65" s="1" customFormat="1" ht="33" customHeight="1" x14ac:dyDescent="0.2">
      <c r="B146" s="184"/>
      <c r="C146" s="222" t="s">
        <v>86</v>
      </c>
      <c r="D146" s="222" t="s">
        <v>250</v>
      </c>
      <c r="E146" s="223" t="s">
        <v>737</v>
      </c>
      <c r="F146" s="224" t="s">
        <v>738</v>
      </c>
      <c r="G146" s="225" t="s">
        <v>298</v>
      </c>
      <c r="H146" s="226">
        <v>257.85500000000002</v>
      </c>
      <c r="I146" s="180">
        <v>0</v>
      </c>
      <c r="J146" s="228">
        <f>ROUND(I146*H146,2)</f>
        <v>0</v>
      </c>
      <c r="K146" s="141"/>
      <c r="L146" s="29"/>
      <c r="M146" s="142" t="s">
        <v>1</v>
      </c>
      <c r="N146" s="143" t="s">
        <v>43</v>
      </c>
      <c r="O146" s="144">
        <v>0.14000000000000001</v>
      </c>
      <c r="P146" s="144">
        <f>O146*H146</f>
        <v>36.099700000000006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253</v>
      </c>
      <c r="AT146" s="146" t="s">
        <v>250</v>
      </c>
      <c r="AU146" s="146" t="s">
        <v>88</v>
      </c>
      <c r="AY146" s="17" t="s">
        <v>248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86</v>
      </c>
      <c r="BK146" s="147">
        <f>ROUND(I146*H146,2)</f>
        <v>0</v>
      </c>
      <c r="BL146" s="17" t="s">
        <v>253</v>
      </c>
      <c r="BM146" s="146" t="s">
        <v>739</v>
      </c>
    </row>
    <row r="147" spans="2:65" s="12" customFormat="1" x14ac:dyDescent="0.2">
      <c r="B147" s="229"/>
      <c r="C147" s="230"/>
      <c r="D147" s="231" t="s">
        <v>255</v>
      </c>
      <c r="E147" s="232" t="s">
        <v>1</v>
      </c>
      <c r="F147" s="233" t="s">
        <v>740</v>
      </c>
      <c r="G147" s="230"/>
      <c r="H147" s="234">
        <v>257.85500000000002</v>
      </c>
      <c r="I147" s="247"/>
      <c r="J147" s="230"/>
      <c r="L147" s="148"/>
      <c r="M147" s="150"/>
      <c r="T147" s="151"/>
      <c r="AT147" s="149" t="s">
        <v>255</v>
      </c>
      <c r="AU147" s="149" t="s">
        <v>88</v>
      </c>
      <c r="AV147" s="12" t="s">
        <v>88</v>
      </c>
      <c r="AW147" s="12" t="s">
        <v>34</v>
      </c>
      <c r="AX147" s="12" t="s">
        <v>86</v>
      </c>
      <c r="AY147" s="149" t="s">
        <v>248</v>
      </c>
    </row>
    <row r="148" spans="2:65" s="1" customFormat="1" ht="33" customHeight="1" x14ac:dyDescent="0.2">
      <c r="B148" s="184"/>
      <c r="C148" s="222" t="s">
        <v>88</v>
      </c>
      <c r="D148" s="222" t="s">
        <v>250</v>
      </c>
      <c r="E148" s="223" t="s">
        <v>741</v>
      </c>
      <c r="F148" s="224" t="s">
        <v>742</v>
      </c>
      <c r="G148" s="225" t="s">
        <v>298</v>
      </c>
      <c r="H148" s="226">
        <v>23.952999999999999</v>
      </c>
      <c r="I148" s="180">
        <v>0</v>
      </c>
      <c r="J148" s="228">
        <f>ROUND(I148*H148,2)</f>
        <v>0</v>
      </c>
      <c r="K148" s="141"/>
      <c r="L148" s="29"/>
      <c r="M148" s="142" t="s">
        <v>1</v>
      </c>
      <c r="N148" s="143" t="s">
        <v>43</v>
      </c>
      <c r="O148" s="144">
        <v>0.60499999999999998</v>
      </c>
      <c r="P148" s="144">
        <f>O148*H148</f>
        <v>14.491565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253</v>
      </c>
      <c r="AT148" s="146" t="s">
        <v>250</v>
      </c>
      <c r="AU148" s="146" t="s">
        <v>88</v>
      </c>
      <c r="AY148" s="17" t="s">
        <v>248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86</v>
      </c>
      <c r="BK148" s="147">
        <f>ROUND(I148*H148,2)</f>
        <v>0</v>
      </c>
      <c r="BL148" s="17" t="s">
        <v>253</v>
      </c>
      <c r="BM148" s="146" t="s">
        <v>743</v>
      </c>
    </row>
    <row r="149" spans="2:65" s="12" customFormat="1" ht="20" x14ac:dyDescent="0.2">
      <c r="B149" s="229"/>
      <c r="C149" s="230"/>
      <c r="D149" s="231" t="s">
        <v>255</v>
      </c>
      <c r="E149" s="232" t="s">
        <v>1</v>
      </c>
      <c r="F149" s="233" t="s">
        <v>744</v>
      </c>
      <c r="G149" s="230"/>
      <c r="H149" s="234">
        <v>23.952999999999999</v>
      </c>
      <c r="I149" s="247"/>
      <c r="J149" s="230"/>
      <c r="L149" s="148"/>
      <c r="M149" s="150"/>
      <c r="T149" s="151"/>
      <c r="AT149" s="149" t="s">
        <v>255</v>
      </c>
      <c r="AU149" s="149" t="s">
        <v>88</v>
      </c>
      <c r="AV149" s="12" t="s">
        <v>88</v>
      </c>
      <c r="AW149" s="12" t="s">
        <v>34</v>
      </c>
      <c r="AX149" s="12" t="s">
        <v>86</v>
      </c>
      <c r="AY149" s="149" t="s">
        <v>248</v>
      </c>
    </row>
    <row r="150" spans="2:65" s="1" customFormat="1" ht="33" customHeight="1" x14ac:dyDescent="0.2">
      <c r="B150" s="184"/>
      <c r="C150" s="222" t="s">
        <v>113</v>
      </c>
      <c r="D150" s="222" t="s">
        <v>250</v>
      </c>
      <c r="E150" s="223" t="s">
        <v>745</v>
      </c>
      <c r="F150" s="224" t="s">
        <v>746</v>
      </c>
      <c r="G150" s="225" t="s">
        <v>298</v>
      </c>
      <c r="H150" s="226">
        <v>6.2539999999999996</v>
      </c>
      <c r="I150" s="180">
        <v>0</v>
      </c>
      <c r="J150" s="228">
        <f>ROUND(I150*H150,2)</f>
        <v>0</v>
      </c>
      <c r="K150" s="141"/>
      <c r="L150" s="29"/>
      <c r="M150" s="142" t="s">
        <v>1</v>
      </c>
      <c r="N150" s="143" t="s">
        <v>43</v>
      </c>
      <c r="O150" s="144">
        <v>0.53200000000000003</v>
      </c>
      <c r="P150" s="144">
        <f>O150*H150</f>
        <v>3.3271280000000001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253</v>
      </c>
      <c r="AT150" s="146" t="s">
        <v>250</v>
      </c>
      <c r="AU150" s="146" t="s">
        <v>88</v>
      </c>
      <c r="AY150" s="17" t="s">
        <v>248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86</v>
      </c>
      <c r="BK150" s="147">
        <f>ROUND(I150*H150,2)</f>
        <v>0</v>
      </c>
      <c r="BL150" s="17" t="s">
        <v>253</v>
      </c>
      <c r="BM150" s="146" t="s">
        <v>747</v>
      </c>
    </row>
    <row r="151" spans="2:65" s="12" customFormat="1" x14ac:dyDescent="0.2">
      <c r="B151" s="229"/>
      <c r="C151" s="230"/>
      <c r="D151" s="231" t="s">
        <v>255</v>
      </c>
      <c r="E151" s="232" t="s">
        <v>1</v>
      </c>
      <c r="F151" s="233" t="s">
        <v>748</v>
      </c>
      <c r="G151" s="230"/>
      <c r="H151" s="234">
        <v>6.2539999999999996</v>
      </c>
      <c r="I151" s="247"/>
      <c r="J151" s="230"/>
      <c r="L151" s="148"/>
      <c r="M151" s="150"/>
      <c r="T151" s="151"/>
      <c r="AT151" s="149" t="s">
        <v>255</v>
      </c>
      <c r="AU151" s="149" t="s">
        <v>88</v>
      </c>
      <c r="AV151" s="12" t="s">
        <v>88</v>
      </c>
      <c r="AW151" s="12" t="s">
        <v>34</v>
      </c>
      <c r="AX151" s="12" t="s">
        <v>86</v>
      </c>
      <c r="AY151" s="149" t="s">
        <v>248</v>
      </c>
    </row>
    <row r="152" spans="2:65" s="1" customFormat="1" ht="38" customHeight="1" x14ac:dyDescent="0.2">
      <c r="B152" s="184"/>
      <c r="C152" s="222" t="s">
        <v>253</v>
      </c>
      <c r="D152" s="222" t="s">
        <v>250</v>
      </c>
      <c r="E152" s="223" t="s">
        <v>312</v>
      </c>
      <c r="F152" s="224" t="s">
        <v>313</v>
      </c>
      <c r="G152" s="225" t="s">
        <v>298</v>
      </c>
      <c r="H152" s="226">
        <v>288.33199999999999</v>
      </c>
      <c r="I152" s="180">
        <v>0</v>
      </c>
      <c r="J152" s="228">
        <f>ROUND(I152*H152,2)</f>
        <v>0</v>
      </c>
      <c r="K152" s="141"/>
      <c r="L152" s="29"/>
      <c r="M152" s="142" t="s">
        <v>1</v>
      </c>
      <c r="N152" s="143" t="s">
        <v>43</v>
      </c>
      <c r="O152" s="144">
        <v>0.05</v>
      </c>
      <c r="P152" s="144">
        <f>O152*H152</f>
        <v>14.416600000000001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253</v>
      </c>
      <c r="AT152" s="146" t="s">
        <v>250</v>
      </c>
      <c r="AU152" s="146" t="s">
        <v>88</v>
      </c>
      <c r="AY152" s="17" t="s">
        <v>248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86</v>
      </c>
      <c r="BK152" s="147">
        <f>ROUND(I152*H152,2)</f>
        <v>0</v>
      </c>
      <c r="BL152" s="17" t="s">
        <v>253</v>
      </c>
      <c r="BM152" s="146" t="s">
        <v>749</v>
      </c>
    </row>
    <row r="153" spans="2:65" s="12" customFormat="1" x14ac:dyDescent="0.2">
      <c r="B153" s="229"/>
      <c r="C153" s="230"/>
      <c r="D153" s="231" t="s">
        <v>255</v>
      </c>
      <c r="E153" s="232" t="s">
        <v>1</v>
      </c>
      <c r="F153" s="233" t="s">
        <v>750</v>
      </c>
      <c r="G153" s="230"/>
      <c r="H153" s="234">
        <v>288.33199999999999</v>
      </c>
      <c r="I153" s="247"/>
      <c r="J153" s="230"/>
      <c r="L153" s="148"/>
      <c r="M153" s="150"/>
      <c r="T153" s="151"/>
      <c r="AT153" s="149" t="s">
        <v>255</v>
      </c>
      <c r="AU153" s="149" t="s">
        <v>88</v>
      </c>
      <c r="AV153" s="12" t="s">
        <v>88</v>
      </c>
      <c r="AW153" s="12" t="s">
        <v>34</v>
      </c>
      <c r="AX153" s="12" t="s">
        <v>86</v>
      </c>
      <c r="AY153" s="149" t="s">
        <v>248</v>
      </c>
    </row>
    <row r="154" spans="2:65" s="1" customFormat="1" ht="38" customHeight="1" x14ac:dyDescent="0.2">
      <c r="B154" s="184"/>
      <c r="C154" s="222" t="s">
        <v>270</v>
      </c>
      <c r="D154" s="222" t="s">
        <v>250</v>
      </c>
      <c r="E154" s="223" t="s">
        <v>331</v>
      </c>
      <c r="F154" s="224" t="s">
        <v>332</v>
      </c>
      <c r="G154" s="225" t="s">
        <v>298</v>
      </c>
      <c r="H154" s="226">
        <v>288.33199999999999</v>
      </c>
      <c r="I154" s="180">
        <v>0</v>
      </c>
      <c r="J154" s="228">
        <f>ROUND(I154*H154,2)</f>
        <v>0</v>
      </c>
      <c r="K154" s="141"/>
      <c r="L154" s="29"/>
      <c r="M154" s="142" t="s">
        <v>1</v>
      </c>
      <c r="N154" s="143" t="s">
        <v>43</v>
      </c>
      <c r="O154" s="144">
        <v>8.6999999999999994E-2</v>
      </c>
      <c r="P154" s="144">
        <f>O154*H154</f>
        <v>25.084883999999999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253</v>
      </c>
      <c r="AT154" s="146" t="s">
        <v>250</v>
      </c>
      <c r="AU154" s="146" t="s">
        <v>88</v>
      </c>
      <c r="AY154" s="17" t="s">
        <v>248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86</v>
      </c>
      <c r="BK154" s="147">
        <f>ROUND(I154*H154,2)</f>
        <v>0</v>
      </c>
      <c r="BL154" s="17" t="s">
        <v>253</v>
      </c>
      <c r="BM154" s="146" t="s">
        <v>751</v>
      </c>
    </row>
    <row r="155" spans="2:65" s="1" customFormat="1" ht="38" customHeight="1" x14ac:dyDescent="0.2">
      <c r="B155" s="184"/>
      <c r="C155" s="222" t="s">
        <v>276</v>
      </c>
      <c r="D155" s="222" t="s">
        <v>250</v>
      </c>
      <c r="E155" s="223" t="s">
        <v>335</v>
      </c>
      <c r="F155" s="224" t="s">
        <v>336</v>
      </c>
      <c r="G155" s="225" t="s">
        <v>298</v>
      </c>
      <c r="H155" s="226">
        <v>1729.992</v>
      </c>
      <c r="I155" s="180">
        <v>0</v>
      </c>
      <c r="J155" s="228">
        <f>ROUND(I155*H155,2)</f>
        <v>0</v>
      </c>
      <c r="K155" s="141"/>
      <c r="L155" s="29"/>
      <c r="M155" s="142" t="s">
        <v>1</v>
      </c>
      <c r="N155" s="143" t="s">
        <v>43</v>
      </c>
      <c r="O155" s="144">
        <v>5.0000000000000001E-3</v>
      </c>
      <c r="P155" s="144">
        <f>O155*H155</f>
        <v>8.6499600000000001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253</v>
      </c>
      <c r="AT155" s="146" t="s">
        <v>250</v>
      </c>
      <c r="AU155" s="146" t="s">
        <v>88</v>
      </c>
      <c r="AY155" s="17" t="s">
        <v>248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86</v>
      </c>
      <c r="BK155" s="147">
        <f>ROUND(I155*H155,2)</f>
        <v>0</v>
      </c>
      <c r="BL155" s="17" t="s">
        <v>253</v>
      </c>
      <c r="BM155" s="146" t="s">
        <v>752</v>
      </c>
    </row>
    <row r="156" spans="2:65" s="12" customFormat="1" x14ac:dyDescent="0.2">
      <c r="B156" s="229"/>
      <c r="C156" s="230"/>
      <c r="D156" s="231" t="s">
        <v>255</v>
      </c>
      <c r="E156" s="232" t="s">
        <v>1</v>
      </c>
      <c r="F156" s="233" t="s">
        <v>753</v>
      </c>
      <c r="G156" s="230"/>
      <c r="H156" s="234">
        <v>288.33199999999999</v>
      </c>
      <c r="I156" s="247"/>
      <c r="J156" s="230"/>
      <c r="L156" s="148"/>
      <c r="M156" s="150"/>
      <c r="T156" s="151"/>
      <c r="AT156" s="149" t="s">
        <v>255</v>
      </c>
      <c r="AU156" s="149" t="s">
        <v>88</v>
      </c>
      <c r="AV156" s="12" t="s">
        <v>88</v>
      </c>
      <c r="AW156" s="12" t="s">
        <v>34</v>
      </c>
      <c r="AX156" s="12" t="s">
        <v>86</v>
      </c>
      <c r="AY156" s="149" t="s">
        <v>248</v>
      </c>
    </row>
    <row r="157" spans="2:65" s="12" customFormat="1" x14ac:dyDescent="0.2">
      <c r="B157" s="229"/>
      <c r="C157" s="230"/>
      <c r="D157" s="231" t="s">
        <v>255</v>
      </c>
      <c r="E157" s="230"/>
      <c r="F157" s="233" t="s">
        <v>754</v>
      </c>
      <c r="G157" s="230"/>
      <c r="H157" s="234">
        <v>1729.992</v>
      </c>
      <c r="I157" s="247"/>
      <c r="J157" s="230"/>
      <c r="L157" s="148"/>
      <c r="M157" s="150"/>
      <c r="T157" s="151"/>
      <c r="AT157" s="149" t="s">
        <v>255</v>
      </c>
      <c r="AU157" s="149" t="s">
        <v>88</v>
      </c>
      <c r="AV157" s="12" t="s">
        <v>88</v>
      </c>
      <c r="AW157" s="12" t="s">
        <v>3</v>
      </c>
      <c r="AX157" s="12" t="s">
        <v>86</v>
      </c>
      <c r="AY157" s="149" t="s">
        <v>248</v>
      </c>
    </row>
    <row r="158" spans="2:65" s="1" customFormat="1" ht="24.15" customHeight="1" x14ac:dyDescent="0.2">
      <c r="B158" s="184"/>
      <c r="C158" s="222" t="s">
        <v>280</v>
      </c>
      <c r="D158" s="222" t="s">
        <v>250</v>
      </c>
      <c r="E158" s="223" t="s">
        <v>341</v>
      </c>
      <c r="F158" s="224" t="s">
        <v>342</v>
      </c>
      <c r="G158" s="225" t="s">
        <v>343</v>
      </c>
      <c r="H158" s="226">
        <v>461.33100000000002</v>
      </c>
      <c r="I158" s="180">
        <v>0</v>
      </c>
      <c r="J158" s="228">
        <f>ROUND(I158*H158,2)</f>
        <v>0</v>
      </c>
      <c r="K158" s="141"/>
      <c r="L158" s="29"/>
      <c r="M158" s="142" t="s">
        <v>1</v>
      </c>
      <c r="N158" s="143" t="s">
        <v>43</v>
      </c>
      <c r="O158" s="144">
        <v>0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253</v>
      </c>
      <c r="AT158" s="146" t="s">
        <v>250</v>
      </c>
      <c r="AU158" s="146" t="s">
        <v>88</v>
      </c>
      <c r="AY158" s="17" t="s">
        <v>248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86</v>
      </c>
      <c r="BK158" s="147">
        <f>ROUND(I158*H158,2)</f>
        <v>0</v>
      </c>
      <c r="BL158" s="17" t="s">
        <v>253</v>
      </c>
      <c r="BM158" s="146" t="s">
        <v>755</v>
      </c>
    </row>
    <row r="159" spans="2:65" s="12" customFormat="1" x14ac:dyDescent="0.2">
      <c r="B159" s="229"/>
      <c r="C159" s="230"/>
      <c r="D159" s="231" t="s">
        <v>255</v>
      </c>
      <c r="E159" s="232" t="s">
        <v>1</v>
      </c>
      <c r="F159" s="233" t="s">
        <v>753</v>
      </c>
      <c r="G159" s="230"/>
      <c r="H159" s="234">
        <v>288.33199999999999</v>
      </c>
      <c r="I159" s="247"/>
      <c r="J159" s="230"/>
      <c r="L159" s="148"/>
      <c r="M159" s="150"/>
      <c r="T159" s="151"/>
      <c r="AT159" s="149" t="s">
        <v>255</v>
      </c>
      <c r="AU159" s="149" t="s">
        <v>88</v>
      </c>
      <c r="AV159" s="12" t="s">
        <v>88</v>
      </c>
      <c r="AW159" s="12" t="s">
        <v>34</v>
      </c>
      <c r="AX159" s="12" t="s">
        <v>86</v>
      </c>
      <c r="AY159" s="149" t="s">
        <v>248</v>
      </c>
    </row>
    <row r="160" spans="2:65" s="12" customFormat="1" x14ac:dyDescent="0.2">
      <c r="B160" s="229"/>
      <c r="C160" s="230"/>
      <c r="D160" s="231" t="s">
        <v>255</v>
      </c>
      <c r="E160" s="230"/>
      <c r="F160" s="233" t="s">
        <v>756</v>
      </c>
      <c r="G160" s="230"/>
      <c r="H160" s="234">
        <v>461.33100000000002</v>
      </c>
      <c r="I160" s="247"/>
      <c r="J160" s="230"/>
      <c r="L160" s="148"/>
      <c r="M160" s="150"/>
      <c r="T160" s="151"/>
      <c r="AT160" s="149" t="s">
        <v>255</v>
      </c>
      <c r="AU160" s="149" t="s">
        <v>88</v>
      </c>
      <c r="AV160" s="12" t="s">
        <v>88</v>
      </c>
      <c r="AW160" s="12" t="s">
        <v>3</v>
      </c>
      <c r="AX160" s="12" t="s">
        <v>86</v>
      </c>
      <c r="AY160" s="149" t="s">
        <v>248</v>
      </c>
    </row>
    <row r="161" spans="2:65" s="11" customFormat="1" ht="23" customHeight="1" x14ac:dyDescent="0.25">
      <c r="B161" s="215"/>
      <c r="C161" s="216"/>
      <c r="D161" s="217" t="s">
        <v>77</v>
      </c>
      <c r="E161" s="220" t="s">
        <v>88</v>
      </c>
      <c r="F161" s="220" t="s">
        <v>757</v>
      </c>
      <c r="G161" s="216"/>
      <c r="H161" s="216"/>
      <c r="I161" s="249"/>
      <c r="J161" s="221">
        <f>BK161</f>
        <v>0</v>
      </c>
      <c r="L161" s="123"/>
      <c r="M161" s="127"/>
      <c r="P161" s="128">
        <f>SUM(P162:P182)</f>
        <v>88.117881999999994</v>
      </c>
      <c r="R161" s="128">
        <f>SUM(R162:R182)</f>
        <v>157.25065982999999</v>
      </c>
      <c r="T161" s="129">
        <f>SUM(T162:T182)</f>
        <v>0</v>
      </c>
      <c r="AR161" s="124" t="s">
        <v>86</v>
      </c>
      <c r="AT161" s="130" t="s">
        <v>77</v>
      </c>
      <c r="AU161" s="130" t="s">
        <v>86</v>
      </c>
      <c r="AY161" s="124" t="s">
        <v>248</v>
      </c>
      <c r="BK161" s="131">
        <f>SUM(BK162:BK182)</f>
        <v>0</v>
      </c>
    </row>
    <row r="162" spans="2:65" s="1" customFormat="1" ht="24.15" customHeight="1" x14ac:dyDescent="0.2">
      <c r="B162" s="184"/>
      <c r="C162" s="222" t="s">
        <v>286</v>
      </c>
      <c r="D162" s="222" t="s">
        <v>250</v>
      </c>
      <c r="E162" s="223" t="s">
        <v>758</v>
      </c>
      <c r="F162" s="224" t="s">
        <v>759</v>
      </c>
      <c r="G162" s="225" t="s">
        <v>298</v>
      </c>
      <c r="H162" s="226">
        <v>18.524999999999999</v>
      </c>
      <c r="I162" s="180">
        <v>0</v>
      </c>
      <c r="J162" s="228">
        <f>ROUND(I162*H162,2)</f>
        <v>0</v>
      </c>
      <c r="K162" s="141"/>
      <c r="L162" s="29"/>
      <c r="M162" s="142" t="s">
        <v>1</v>
      </c>
      <c r="N162" s="143" t="s">
        <v>43</v>
      </c>
      <c r="O162" s="144">
        <v>0.98499999999999999</v>
      </c>
      <c r="P162" s="144">
        <f>O162*H162</f>
        <v>18.247124999999997</v>
      </c>
      <c r="Q162" s="144">
        <v>2.16</v>
      </c>
      <c r="R162" s="144">
        <f>Q162*H162</f>
        <v>40.014000000000003</v>
      </c>
      <c r="S162" s="144">
        <v>0</v>
      </c>
      <c r="T162" s="145">
        <f>S162*H162</f>
        <v>0</v>
      </c>
      <c r="AR162" s="146" t="s">
        <v>253</v>
      </c>
      <c r="AT162" s="146" t="s">
        <v>250</v>
      </c>
      <c r="AU162" s="146" t="s">
        <v>88</v>
      </c>
      <c r="AY162" s="17" t="s">
        <v>248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86</v>
      </c>
      <c r="BK162" s="147">
        <f>ROUND(I162*H162,2)</f>
        <v>0</v>
      </c>
      <c r="BL162" s="17" t="s">
        <v>253</v>
      </c>
      <c r="BM162" s="146" t="s">
        <v>760</v>
      </c>
    </row>
    <row r="163" spans="2:65" s="12" customFormat="1" x14ac:dyDescent="0.2">
      <c r="B163" s="229"/>
      <c r="C163" s="230"/>
      <c r="D163" s="231" t="s">
        <v>255</v>
      </c>
      <c r="E163" s="232" t="s">
        <v>1</v>
      </c>
      <c r="F163" s="233" t="s">
        <v>761</v>
      </c>
      <c r="G163" s="230"/>
      <c r="H163" s="234">
        <v>18.524999999999999</v>
      </c>
      <c r="I163" s="247"/>
      <c r="J163" s="230"/>
      <c r="L163" s="148"/>
      <c r="M163" s="150"/>
      <c r="T163" s="151"/>
      <c r="AT163" s="149" t="s">
        <v>255</v>
      </c>
      <c r="AU163" s="149" t="s">
        <v>88</v>
      </c>
      <c r="AV163" s="12" t="s">
        <v>88</v>
      </c>
      <c r="AW163" s="12" t="s">
        <v>34</v>
      </c>
      <c r="AX163" s="12" t="s">
        <v>86</v>
      </c>
      <c r="AY163" s="149" t="s">
        <v>248</v>
      </c>
    </row>
    <row r="164" spans="2:65" s="1" customFormat="1" ht="24.15" customHeight="1" x14ac:dyDescent="0.2">
      <c r="B164" s="184"/>
      <c r="C164" s="222" t="s">
        <v>291</v>
      </c>
      <c r="D164" s="222" t="s">
        <v>250</v>
      </c>
      <c r="E164" s="223" t="s">
        <v>762</v>
      </c>
      <c r="F164" s="224" t="s">
        <v>763</v>
      </c>
      <c r="G164" s="225" t="s">
        <v>298</v>
      </c>
      <c r="H164" s="226">
        <v>25.417999999999999</v>
      </c>
      <c r="I164" s="180">
        <v>0</v>
      </c>
      <c r="J164" s="228">
        <f>ROUND(I164*H164,2)</f>
        <v>0</v>
      </c>
      <c r="K164" s="141"/>
      <c r="L164" s="29"/>
      <c r="M164" s="142" t="s">
        <v>1</v>
      </c>
      <c r="N164" s="143" t="s">
        <v>43</v>
      </c>
      <c r="O164" s="144">
        <v>0.629</v>
      </c>
      <c r="P164" s="144">
        <f>O164*H164</f>
        <v>15.987921999999999</v>
      </c>
      <c r="Q164" s="144">
        <v>2.3010199999999998</v>
      </c>
      <c r="R164" s="144">
        <f>Q164*H164</f>
        <v>58.487326359999997</v>
      </c>
      <c r="S164" s="144">
        <v>0</v>
      </c>
      <c r="T164" s="145">
        <f>S164*H164</f>
        <v>0</v>
      </c>
      <c r="AR164" s="146" t="s">
        <v>253</v>
      </c>
      <c r="AT164" s="146" t="s">
        <v>250</v>
      </c>
      <c r="AU164" s="146" t="s">
        <v>88</v>
      </c>
      <c r="AY164" s="17" t="s">
        <v>248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86</v>
      </c>
      <c r="BK164" s="147">
        <f>ROUND(I164*H164,2)</f>
        <v>0</v>
      </c>
      <c r="BL164" s="17" t="s">
        <v>253</v>
      </c>
      <c r="BM164" s="146" t="s">
        <v>764</v>
      </c>
    </row>
    <row r="165" spans="2:65" s="12" customFormat="1" x14ac:dyDescent="0.2">
      <c r="B165" s="229"/>
      <c r="C165" s="230"/>
      <c r="D165" s="231" t="s">
        <v>255</v>
      </c>
      <c r="E165" s="232" t="s">
        <v>1</v>
      </c>
      <c r="F165" s="233" t="s">
        <v>765</v>
      </c>
      <c r="G165" s="230"/>
      <c r="H165" s="234">
        <v>12.35</v>
      </c>
      <c r="I165" s="247"/>
      <c r="J165" s="230"/>
      <c r="L165" s="148"/>
      <c r="M165" s="150"/>
      <c r="T165" s="151"/>
      <c r="AT165" s="149" t="s">
        <v>255</v>
      </c>
      <c r="AU165" s="149" t="s">
        <v>88</v>
      </c>
      <c r="AV165" s="12" t="s">
        <v>88</v>
      </c>
      <c r="AW165" s="12" t="s">
        <v>34</v>
      </c>
      <c r="AX165" s="12" t="s">
        <v>78</v>
      </c>
      <c r="AY165" s="149" t="s">
        <v>248</v>
      </c>
    </row>
    <row r="166" spans="2:65" s="12" customFormat="1" x14ac:dyDescent="0.2">
      <c r="B166" s="229"/>
      <c r="C166" s="230"/>
      <c r="D166" s="231" t="s">
        <v>255</v>
      </c>
      <c r="E166" s="232" t="s">
        <v>1</v>
      </c>
      <c r="F166" s="233" t="s">
        <v>766</v>
      </c>
      <c r="G166" s="230"/>
      <c r="H166" s="234">
        <v>9.0679999999999996</v>
      </c>
      <c r="I166" s="247"/>
      <c r="J166" s="230"/>
      <c r="L166" s="148"/>
      <c r="M166" s="150"/>
      <c r="T166" s="151"/>
      <c r="AT166" s="149" t="s">
        <v>255</v>
      </c>
      <c r="AU166" s="149" t="s">
        <v>88</v>
      </c>
      <c r="AV166" s="12" t="s">
        <v>88</v>
      </c>
      <c r="AW166" s="12" t="s">
        <v>34</v>
      </c>
      <c r="AX166" s="12" t="s">
        <v>78</v>
      </c>
      <c r="AY166" s="149" t="s">
        <v>248</v>
      </c>
    </row>
    <row r="167" spans="2:65" s="12" customFormat="1" x14ac:dyDescent="0.2">
      <c r="B167" s="229"/>
      <c r="C167" s="230"/>
      <c r="D167" s="231" t="s">
        <v>255</v>
      </c>
      <c r="E167" s="232" t="s">
        <v>1</v>
      </c>
      <c r="F167" s="233" t="s">
        <v>767</v>
      </c>
      <c r="G167" s="230"/>
      <c r="H167" s="234">
        <v>4</v>
      </c>
      <c r="I167" s="247"/>
      <c r="J167" s="230"/>
      <c r="L167" s="148"/>
      <c r="M167" s="150"/>
      <c r="T167" s="151"/>
      <c r="AT167" s="149" t="s">
        <v>255</v>
      </c>
      <c r="AU167" s="149" t="s">
        <v>88</v>
      </c>
      <c r="AV167" s="12" t="s">
        <v>88</v>
      </c>
      <c r="AW167" s="12" t="s">
        <v>34</v>
      </c>
      <c r="AX167" s="12" t="s">
        <v>78</v>
      </c>
      <c r="AY167" s="149" t="s">
        <v>248</v>
      </c>
    </row>
    <row r="168" spans="2:65" s="13" customFormat="1" x14ac:dyDescent="0.2">
      <c r="B168" s="235"/>
      <c r="C168" s="236"/>
      <c r="D168" s="231" t="s">
        <v>255</v>
      </c>
      <c r="E168" s="237" t="s">
        <v>1</v>
      </c>
      <c r="F168" s="238" t="s">
        <v>275</v>
      </c>
      <c r="G168" s="236"/>
      <c r="H168" s="239">
        <v>25.417999999999999</v>
      </c>
      <c r="I168" s="248"/>
      <c r="J168" s="236"/>
      <c r="L168" s="152"/>
      <c r="M168" s="154"/>
      <c r="T168" s="155"/>
      <c r="AT168" s="153" t="s">
        <v>255</v>
      </c>
      <c r="AU168" s="153" t="s">
        <v>88</v>
      </c>
      <c r="AV168" s="13" t="s">
        <v>253</v>
      </c>
      <c r="AW168" s="13" t="s">
        <v>34</v>
      </c>
      <c r="AX168" s="13" t="s">
        <v>86</v>
      </c>
      <c r="AY168" s="153" t="s">
        <v>248</v>
      </c>
    </row>
    <row r="169" spans="2:65" s="1" customFormat="1" ht="16.5" customHeight="1" x14ac:dyDescent="0.2">
      <c r="B169" s="184"/>
      <c r="C169" s="222" t="s">
        <v>139</v>
      </c>
      <c r="D169" s="222" t="s">
        <v>250</v>
      </c>
      <c r="E169" s="223" t="s">
        <v>768</v>
      </c>
      <c r="F169" s="224" t="s">
        <v>769</v>
      </c>
      <c r="G169" s="225" t="s">
        <v>193</v>
      </c>
      <c r="H169" s="226">
        <v>10.17</v>
      </c>
      <c r="I169" s="180">
        <v>0</v>
      </c>
      <c r="J169" s="228">
        <f>ROUND(I169*H169,2)</f>
        <v>0</v>
      </c>
      <c r="K169" s="141"/>
      <c r="L169" s="29"/>
      <c r="M169" s="142" t="s">
        <v>1</v>
      </c>
      <c r="N169" s="143" t="s">
        <v>43</v>
      </c>
      <c r="O169" s="144">
        <v>0.3</v>
      </c>
      <c r="P169" s="144">
        <f>O169*H169</f>
        <v>3.0509999999999997</v>
      </c>
      <c r="Q169" s="144">
        <v>2.47E-3</v>
      </c>
      <c r="R169" s="144">
        <f>Q169*H169</f>
        <v>2.5119900000000001E-2</v>
      </c>
      <c r="S169" s="144">
        <v>0</v>
      </c>
      <c r="T169" s="145">
        <f>S169*H169</f>
        <v>0</v>
      </c>
      <c r="AR169" s="146" t="s">
        <v>253</v>
      </c>
      <c r="AT169" s="146" t="s">
        <v>250</v>
      </c>
      <c r="AU169" s="146" t="s">
        <v>88</v>
      </c>
      <c r="AY169" s="17" t="s">
        <v>248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7" t="s">
        <v>86</v>
      </c>
      <c r="BK169" s="147">
        <f>ROUND(I169*H169,2)</f>
        <v>0</v>
      </c>
      <c r="BL169" s="17" t="s">
        <v>253</v>
      </c>
      <c r="BM169" s="146" t="s">
        <v>770</v>
      </c>
    </row>
    <row r="170" spans="2:65" s="12" customFormat="1" x14ac:dyDescent="0.2">
      <c r="B170" s="229"/>
      <c r="C170" s="230"/>
      <c r="D170" s="231" t="s">
        <v>255</v>
      </c>
      <c r="E170" s="232" t="s">
        <v>1</v>
      </c>
      <c r="F170" s="233" t="s">
        <v>771</v>
      </c>
      <c r="G170" s="230"/>
      <c r="H170" s="234">
        <v>4.3499999999999996</v>
      </c>
      <c r="I170" s="247"/>
      <c r="J170" s="230"/>
      <c r="L170" s="148"/>
      <c r="M170" s="150"/>
      <c r="T170" s="151"/>
      <c r="AT170" s="149" t="s">
        <v>255</v>
      </c>
      <c r="AU170" s="149" t="s">
        <v>88</v>
      </c>
      <c r="AV170" s="12" t="s">
        <v>88</v>
      </c>
      <c r="AW170" s="12" t="s">
        <v>34</v>
      </c>
      <c r="AX170" s="12" t="s">
        <v>78</v>
      </c>
      <c r="AY170" s="149" t="s">
        <v>248</v>
      </c>
    </row>
    <row r="171" spans="2:65" s="12" customFormat="1" x14ac:dyDescent="0.2">
      <c r="B171" s="229"/>
      <c r="C171" s="230"/>
      <c r="D171" s="231" t="s">
        <v>255</v>
      </c>
      <c r="E171" s="232" t="s">
        <v>1</v>
      </c>
      <c r="F171" s="233" t="s">
        <v>772</v>
      </c>
      <c r="G171" s="230"/>
      <c r="H171" s="234">
        <v>5.82</v>
      </c>
      <c r="I171" s="247"/>
      <c r="J171" s="230"/>
      <c r="L171" s="148"/>
      <c r="M171" s="150"/>
      <c r="T171" s="151"/>
      <c r="AT171" s="149" t="s">
        <v>255</v>
      </c>
      <c r="AU171" s="149" t="s">
        <v>88</v>
      </c>
      <c r="AV171" s="12" t="s">
        <v>88</v>
      </c>
      <c r="AW171" s="12" t="s">
        <v>34</v>
      </c>
      <c r="AX171" s="12" t="s">
        <v>78</v>
      </c>
      <c r="AY171" s="149" t="s">
        <v>248</v>
      </c>
    </row>
    <row r="172" spans="2:65" s="13" customFormat="1" x14ac:dyDescent="0.2">
      <c r="B172" s="235"/>
      <c r="C172" s="236"/>
      <c r="D172" s="231" t="s">
        <v>255</v>
      </c>
      <c r="E172" s="237" t="s">
        <v>1</v>
      </c>
      <c r="F172" s="238" t="s">
        <v>275</v>
      </c>
      <c r="G172" s="236"/>
      <c r="H172" s="239">
        <v>10.17</v>
      </c>
      <c r="I172" s="248"/>
      <c r="J172" s="236"/>
      <c r="L172" s="152"/>
      <c r="M172" s="154"/>
      <c r="T172" s="155"/>
      <c r="AT172" s="153" t="s">
        <v>255</v>
      </c>
      <c r="AU172" s="153" t="s">
        <v>88</v>
      </c>
      <c r="AV172" s="13" t="s">
        <v>253</v>
      </c>
      <c r="AW172" s="13" t="s">
        <v>34</v>
      </c>
      <c r="AX172" s="13" t="s">
        <v>86</v>
      </c>
      <c r="AY172" s="153" t="s">
        <v>248</v>
      </c>
    </row>
    <row r="173" spans="2:65" s="1" customFormat="1" ht="16.5" customHeight="1" x14ac:dyDescent="0.2">
      <c r="B173" s="184"/>
      <c r="C173" s="222" t="s">
        <v>142</v>
      </c>
      <c r="D173" s="222" t="s">
        <v>250</v>
      </c>
      <c r="E173" s="223" t="s">
        <v>773</v>
      </c>
      <c r="F173" s="224" t="s">
        <v>774</v>
      </c>
      <c r="G173" s="225" t="s">
        <v>193</v>
      </c>
      <c r="H173" s="226">
        <v>10.17</v>
      </c>
      <c r="I173" s="180">
        <v>0</v>
      </c>
      <c r="J173" s="228">
        <f>ROUND(I173*H173,2)</f>
        <v>0</v>
      </c>
      <c r="K173" s="141"/>
      <c r="L173" s="29"/>
      <c r="M173" s="142" t="s">
        <v>1</v>
      </c>
      <c r="N173" s="143" t="s">
        <v>43</v>
      </c>
      <c r="O173" s="144">
        <v>0.152</v>
      </c>
      <c r="P173" s="144">
        <f>O173*H173</f>
        <v>1.5458399999999999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AR173" s="146" t="s">
        <v>253</v>
      </c>
      <c r="AT173" s="146" t="s">
        <v>250</v>
      </c>
      <c r="AU173" s="146" t="s">
        <v>88</v>
      </c>
      <c r="AY173" s="17" t="s">
        <v>248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86</v>
      </c>
      <c r="BK173" s="147">
        <f>ROUND(I173*H173,2)</f>
        <v>0</v>
      </c>
      <c r="BL173" s="17" t="s">
        <v>253</v>
      </c>
      <c r="BM173" s="146" t="s">
        <v>775</v>
      </c>
    </row>
    <row r="174" spans="2:65" s="1" customFormat="1" ht="16.5" customHeight="1" x14ac:dyDescent="0.2">
      <c r="B174" s="184"/>
      <c r="C174" s="222" t="s">
        <v>311</v>
      </c>
      <c r="D174" s="222" t="s">
        <v>250</v>
      </c>
      <c r="E174" s="223" t="s">
        <v>776</v>
      </c>
      <c r="F174" s="224" t="s">
        <v>777</v>
      </c>
      <c r="G174" s="225" t="s">
        <v>343</v>
      </c>
      <c r="H174" s="226">
        <v>0.99299999999999999</v>
      </c>
      <c r="I174" s="180">
        <v>0</v>
      </c>
      <c r="J174" s="228">
        <f>ROUND(I174*H174,2)</f>
        <v>0</v>
      </c>
      <c r="K174" s="141"/>
      <c r="L174" s="29"/>
      <c r="M174" s="142" t="s">
        <v>1</v>
      </c>
      <c r="N174" s="143" t="s">
        <v>43</v>
      </c>
      <c r="O174" s="144">
        <v>15.231</v>
      </c>
      <c r="P174" s="144">
        <f>O174*H174</f>
        <v>15.124383</v>
      </c>
      <c r="Q174" s="144">
        <v>1.06277</v>
      </c>
      <c r="R174" s="144">
        <f>Q174*H174</f>
        <v>1.0553306099999999</v>
      </c>
      <c r="S174" s="144">
        <v>0</v>
      </c>
      <c r="T174" s="145">
        <f>S174*H174</f>
        <v>0</v>
      </c>
      <c r="AR174" s="146" t="s">
        <v>253</v>
      </c>
      <c r="AT174" s="146" t="s">
        <v>250</v>
      </c>
      <c r="AU174" s="146" t="s">
        <v>88</v>
      </c>
      <c r="AY174" s="17" t="s">
        <v>248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86</v>
      </c>
      <c r="BK174" s="147">
        <f>ROUND(I174*H174,2)</f>
        <v>0</v>
      </c>
      <c r="BL174" s="17" t="s">
        <v>253</v>
      </c>
      <c r="BM174" s="146" t="s">
        <v>778</v>
      </c>
    </row>
    <row r="175" spans="2:65" s="12" customFormat="1" ht="20" x14ac:dyDescent="0.2">
      <c r="B175" s="229"/>
      <c r="C175" s="230"/>
      <c r="D175" s="231" t="s">
        <v>255</v>
      </c>
      <c r="E175" s="232" t="s">
        <v>1</v>
      </c>
      <c r="F175" s="233" t="s">
        <v>779</v>
      </c>
      <c r="G175" s="230"/>
      <c r="H175" s="234">
        <v>0.99299999999999999</v>
      </c>
      <c r="I175" s="247"/>
      <c r="J175" s="230"/>
      <c r="L175" s="148"/>
      <c r="M175" s="150"/>
      <c r="T175" s="151"/>
      <c r="AT175" s="149" t="s">
        <v>255</v>
      </c>
      <c r="AU175" s="149" t="s">
        <v>88</v>
      </c>
      <c r="AV175" s="12" t="s">
        <v>88</v>
      </c>
      <c r="AW175" s="12" t="s">
        <v>34</v>
      </c>
      <c r="AX175" s="12" t="s">
        <v>86</v>
      </c>
      <c r="AY175" s="149" t="s">
        <v>248</v>
      </c>
    </row>
    <row r="176" spans="2:65" s="1" customFormat="1" ht="16.5" customHeight="1" x14ac:dyDescent="0.2">
      <c r="B176" s="184"/>
      <c r="C176" s="222" t="s">
        <v>316</v>
      </c>
      <c r="D176" s="222" t="s">
        <v>250</v>
      </c>
      <c r="E176" s="223" t="s">
        <v>780</v>
      </c>
      <c r="F176" s="224" t="s">
        <v>781</v>
      </c>
      <c r="G176" s="225" t="s">
        <v>298</v>
      </c>
      <c r="H176" s="226">
        <v>24.992999999999999</v>
      </c>
      <c r="I176" s="180">
        <v>0</v>
      </c>
      <c r="J176" s="228">
        <f>ROUND(I176*H176,2)</f>
        <v>0</v>
      </c>
      <c r="K176" s="141"/>
      <c r="L176" s="29"/>
      <c r="M176" s="142" t="s">
        <v>1</v>
      </c>
      <c r="N176" s="143" t="s">
        <v>43</v>
      </c>
      <c r="O176" s="144">
        <v>0.58399999999999996</v>
      </c>
      <c r="P176" s="144">
        <f>O176*H176</f>
        <v>14.595911999999998</v>
      </c>
      <c r="Q176" s="144">
        <v>2.3010199999999998</v>
      </c>
      <c r="R176" s="144">
        <f>Q176*H176</f>
        <v>57.509392859999991</v>
      </c>
      <c r="S176" s="144">
        <v>0</v>
      </c>
      <c r="T176" s="145">
        <f>S176*H176</f>
        <v>0</v>
      </c>
      <c r="AR176" s="146" t="s">
        <v>253</v>
      </c>
      <c r="AT176" s="146" t="s">
        <v>250</v>
      </c>
      <c r="AU176" s="146" t="s">
        <v>88</v>
      </c>
      <c r="AY176" s="17" t="s">
        <v>248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86</v>
      </c>
      <c r="BK176" s="147">
        <f>ROUND(I176*H176,2)</f>
        <v>0</v>
      </c>
      <c r="BL176" s="17" t="s">
        <v>253</v>
      </c>
      <c r="BM176" s="146" t="s">
        <v>782</v>
      </c>
    </row>
    <row r="177" spans="2:65" s="12" customFormat="1" ht="20" x14ac:dyDescent="0.2">
      <c r="B177" s="229"/>
      <c r="C177" s="230"/>
      <c r="D177" s="231" t="s">
        <v>255</v>
      </c>
      <c r="E177" s="232" t="s">
        <v>1</v>
      </c>
      <c r="F177" s="233" t="s">
        <v>783</v>
      </c>
      <c r="G177" s="230"/>
      <c r="H177" s="234">
        <v>16.605</v>
      </c>
      <c r="I177" s="247"/>
      <c r="J177" s="230"/>
      <c r="L177" s="148"/>
      <c r="M177" s="150"/>
      <c r="T177" s="151"/>
      <c r="AT177" s="149" t="s">
        <v>255</v>
      </c>
      <c r="AU177" s="149" t="s">
        <v>88</v>
      </c>
      <c r="AV177" s="12" t="s">
        <v>88</v>
      </c>
      <c r="AW177" s="12" t="s">
        <v>34</v>
      </c>
      <c r="AX177" s="12" t="s">
        <v>78</v>
      </c>
      <c r="AY177" s="149" t="s">
        <v>248</v>
      </c>
    </row>
    <row r="178" spans="2:65" s="12" customFormat="1" x14ac:dyDescent="0.2">
      <c r="B178" s="229"/>
      <c r="C178" s="230"/>
      <c r="D178" s="231" t="s">
        <v>255</v>
      </c>
      <c r="E178" s="232" t="s">
        <v>1</v>
      </c>
      <c r="F178" s="233" t="s">
        <v>784</v>
      </c>
      <c r="G178" s="230"/>
      <c r="H178" s="234">
        <v>8.3879999999999999</v>
      </c>
      <c r="I178" s="247"/>
      <c r="J178" s="230"/>
      <c r="L178" s="148"/>
      <c r="M178" s="150"/>
      <c r="T178" s="151"/>
      <c r="AT178" s="149" t="s">
        <v>255</v>
      </c>
      <c r="AU178" s="149" t="s">
        <v>88</v>
      </c>
      <c r="AV178" s="12" t="s">
        <v>88</v>
      </c>
      <c r="AW178" s="12" t="s">
        <v>34</v>
      </c>
      <c r="AX178" s="12" t="s">
        <v>78</v>
      </c>
      <c r="AY178" s="149" t="s">
        <v>248</v>
      </c>
    </row>
    <row r="179" spans="2:65" s="13" customFormat="1" x14ac:dyDescent="0.2">
      <c r="B179" s="235"/>
      <c r="C179" s="236"/>
      <c r="D179" s="231" t="s">
        <v>255</v>
      </c>
      <c r="E179" s="237" t="s">
        <v>1</v>
      </c>
      <c r="F179" s="238" t="s">
        <v>275</v>
      </c>
      <c r="G179" s="236"/>
      <c r="H179" s="239">
        <v>24.992999999999999</v>
      </c>
      <c r="I179" s="248"/>
      <c r="J179" s="236"/>
      <c r="L179" s="152"/>
      <c r="M179" s="154"/>
      <c r="T179" s="155"/>
      <c r="AT179" s="153" t="s">
        <v>255</v>
      </c>
      <c r="AU179" s="153" t="s">
        <v>88</v>
      </c>
      <c r="AV179" s="13" t="s">
        <v>253</v>
      </c>
      <c r="AW179" s="13" t="s">
        <v>34</v>
      </c>
      <c r="AX179" s="13" t="s">
        <v>86</v>
      </c>
      <c r="AY179" s="153" t="s">
        <v>248</v>
      </c>
    </row>
    <row r="180" spans="2:65" s="1" customFormat="1" ht="16.5" customHeight="1" x14ac:dyDescent="0.2">
      <c r="B180" s="184"/>
      <c r="C180" s="222" t="s">
        <v>320</v>
      </c>
      <c r="D180" s="222" t="s">
        <v>250</v>
      </c>
      <c r="E180" s="223" t="s">
        <v>785</v>
      </c>
      <c r="F180" s="224" t="s">
        <v>786</v>
      </c>
      <c r="G180" s="225" t="s">
        <v>193</v>
      </c>
      <c r="H180" s="226">
        <v>59.29</v>
      </c>
      <c r="I180" s="180">
        <v>0</v>
      </c>
      <c r="J180" s="228">
        <f>ROUND(I180*H180,2)</f>
        <v>0</v>
      </c>
      <c r="K180" s="141"/>
      <c r="L180" s="29"/>
      <c r="M180" s="142" t="s">
        <v>1</v>
      </c>
      <c r="N180" s="143" t="s">
        <v>43</v>
      </c>
      <c r="O180" s="144">
        <v>0.247</v>
      </c>
      <c r="P180" s="144">
        <f>O180*H180</f>
        <v>14.644629999999999</v>
      </c>
      <c r="Q180" s="144">
        <v>2.6900000000000001E-3</v>
      </c>
      <c r="R180" s="144">
        <f>Q180*H180</f>
        <v>0.1594901</v>
      </c>
      <c r="S180" s="144">
        <v>0</v>
      </c>
      <c r="T180" s="145">
        <f>S180*H180</f>
        <v>0</v>
      </c>
      <c r="AR180" s="146" t="s">
        <v>253</v>
      </c>
      <c r="AT180" s="146" t="s">
        <v>250</v>
      </c>
      <c r="AU180" s="146" t="s">
        <v>88</v>
      </c>
      <c r="AY180" s="17" t="s">
        <v>248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7" t="s">
        <v>86</v>
      </c>
      <c r="BK180" s="147">
        <f>ROUND(I180*H180,2)</f>
        <v>0</v>
      </c>
      <c r="BL180" s="17" t="s">
        <v>253</v>
      </c>
      <c r="BM180" s="146" t="s">
        <v>787</v>
      </c>
    </row>
    <row r="181" spans="2:65" s="12" customFormat="1" ht="30" x14ac:dyDescent="0.2">
      <c r="B181" s="229"/>
      <c r="C181" s="230"/>
      <c r="D181" s="231" t="s">
        <v>255</v>
      </c>
      <c r="E181" s="232" t="s">
        <v>1</v>
      </c>
      <c r="F181" s="233" t="s">
        <v>788</v>
      </c>
      <c r="G181" s="230"/>
      <c r="H181" s="234">
        <v>59.29</v>
      </c>
      <c r="I181" s="247"/>
      <c r="J181" s="230"/>
      <c r="L181" s="148"/>
      <c r="M181" s="150"/>
      <c r="T181" s="151"/>
      <c r="AT181" s="149" t="s">
        <v>255</v>
      </c>
      <c r="AU181" s="149" t="s">
        <v>88</v>
      </c>
      <c r="AV181" s="12" t="s">
        <v>88</v>
      </c>
      <c r="AW181" s="12" t="s">
        <v>34</v>
      </c>
      <c r="AX181" s="12" t="s">
        <v>86</v>
      </c>
      <c r="AY181" s="149" t="s">
        <v>248</v>
      </c>
    </row>
    <row r="182" spans="2:65" s="1" customFormat="1" ht="16.5" customHeight="1" x14ac:dyDescent="0.2">
      <c r="B182" s="184"/>
      <c r="C182" s="222" t="s">
        <v>8</v>
      </c>
      <c r="D182" s="222" t="s">
        <v>250</v>
      </c>
      <c r="E182" s="223" t="s">
        <v>789</v>
      </c>
      <c r="F182" s="224" t="s">
        <v>790</v>
      </c>
      <c r="G182" s="225" t="s">
        <v>193</v>
      </c>
      <c r="H182" s="226">
        <v>59.29</v>
      </c>
      <c r="I182" s="180">
        <v>0</v>
      </c>
      <c r="J182" s="228">
        <f>ROUND(I182*H182,2)</f>
        <v>0</v>
      </c>
      <c r="K182" s="141"/>
      <c r="L182" s="29"/>
      <c r="M182" s="142" t="s">
        <v>1</v>
      </c>
      <c r="N182" s="143" t="s">
        <v>43</v>
      </c>
      <c r="O182" s="144">
        <v>8.3000000000000004E-2</v>
      </c>
      <c r="P182" s="144">
        <f>O182*H182</f>
        <v>4.9210700000000003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253</v>
      </c>
      <c r="AT182" s="146" t="s">
        <v>250</v>
      </c>
      <c r="AU182" s="146" t="s">
        <v>88</v>
      </c>
      <c r="AY182" s="17" t="s">
        <v>248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86</v>
      </c>
      <c r="BK182" s="147">
        <f>ROUND(I182*H182,2)</f>
        <v>0</v>
      </c>
      <c r="BL182" s="17" t="s">
        <v>253</v>
      </c>
      <c r="BM182" s="146" t="s">
        <v>791</v>
      </c>
    </row>
    <row r="183" spans="2:65" s="11" customFormat="1" ht="23" customHeight="1" x14ac:dyDescent="0.25">
      <c r="B183" s="215"/>
      <c r="C183" s="216"/>
      <c r="D183" s="217" t="s">
        <v>77</v>
      </c>
      <c r="E183" s="220" t="s">
        <v>113</v>
      </c>
      <c r="F183" s="220" t="s">
        <v>792</v>
      </c>
      <c r="G183" s="216"/>
      <c r="H183" s="216"/>
      <c r="I183" s="249"/>
      <c r="J183" s="221">
        <f>BK183</f>
        <v>0</v>
      </c>
      <c r="L183" s="123"/>
      <c r="M183" s="127"/>
      <c r="P183" s="128">
        <f>SUM(P184:P258)</f>
        <v>1089.924591</v>
      </c>
      <c r="R183" s="128">
        <f>SUM(R184:R258)</f>
        <v>277.72434914000007</v>
      </c>
      <c r="T183" s="129">
        <f>SUM(T184:T258)</f>
        <v>0</v>
      </c>
      <c r="AR183" s="124" t="s">
        <v>86</v>
      </c>
      <c r="AT183" s="130" t="s">
        <v>77</v>
      </c>
      <c r="AU183" s="130" t="s">
        <v>86</v>
      </c>
      <c r="AY183" s="124" t="s">
        <v>248</v>
      </c>
      <c r="BK183" s="131">
        <f>SUM(BK184:BK258)</f>
        <v>0</v>
      </c>
    </row>
    <row r="184" spans="2:65" s="1" customFormat="1" ht="33" customHeight="1" x14ac:dyDescent="0.2">
      <c r="B184" s="184"/>
      <c r="C184" s="222" t="s">
        <v>330</v>
      </c>
      <c r="D184" s="222" t="s">
        <v>250</v>
      </c>
      <c r="E184" s="223" t="s">
        <v>793</v>
      </c>
      <c r="F184" s="224" t="s">
        <v>794</v>
      </c>
      <c r="G184" s="225" t="s">
        <v>193</v>
      </c>
      <c r="H184" s="226">
        <v>130.18</v>
      </c>
      <c r="I184" s="180">
        <v>0</v>
      </c>
      <c r="J184" s="228">
        <f>ROUND(I184*H184,2)</f>
        <v>0</v>
      </c>
      <c r="K184" s="141"/>
      <c r="L184" s="29"/>
      <c r="M184" s="142" t="s">
        <v>1</v>
      </c>
      <c r="N184" s="143" t="s">
        <v>43</v>
      </c>
      <c r="O184" s="144">
        <v>1.3959999999999999</v>
      </c>
      <c r="P184" s="144">
        <f>O184*H184</f>
        <v>181.73128</v>
      </c>
      <c r="Q184" s="144">
        <v>1.0203599999999999</v>
      </c>
      <c r="R184" s="144">
        <f>Q184*H184</f>
        <v>132.83046479999999</v>
      </c>
      <c r="S184" s="144">
        <v>0</v>
      </c>
      <c r="T184" s="145">
        <f>S184*H184</f>
        <v>0</v>
      </c>
      <c r="AR184" s="146" t="s">
        <v>253</v>
      </c>
      <c r="AT184" s="146" t="s">
        <v>250</v>
      </c>
      <c r="AU184" s="146" t="s">
        <v>88</v>
      </c>
      <c r="AY184" s="17" t="s">
        <v>248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86</v>
      </c>
      <c r="BK184" s="147">
        <f>ROUND(I184*H184,2)</f>
        <v>0</v>
      </c>
      <c r="BL184" s="17" t="s">
        <v>253</v>
      </c>
      <c r="BM184" s="146" t="s">
        <v>795</v>
      </c>
    </row>
    <row r="185" spans="2:65" s="12" customFormat="1" ht="20" x14ac:dyDescent="0.2">
      <c r="B185" s="229"/>
      <c r="C185" s="230"/>
      <c r="D185" s="231" t="s">
        <v>255</v>
      </c>
      <c r="E185" s="232" t="s">
        <v>1</v>
      </c>
      <c r="F185" s="233" t="s">
        <v>796</v>
      </c>
      <c r="G185" s="230"/>
      <c r="H185" s="234">
        <v>165.983</v>
      </c>
      <c r="I185" s="247"/>
      <c r="J185" s="230"/>
      <c r="L185" s="148"/>
      <c r="M185" s="150"/>
      <c r="T185" s="151"/>
      <c r="AT185" s="149" t="s">
        <v>255</v>
      </c>
      <c r="AU185" s="149" t="s">
        <v>88</v>
      </c>
      <c r="AV185" s="12" t="s">
        <v>88</v>
      </c>
      <c r="AW185" s="12" t="s">
        <v>34</v>
      </c>
      <c r="AX185" s="12" t="s">
        <v>78</v>
      </c>
      <c r="AY185" s="149" t="s">
        <v>248</v>
      </c>
    </row>
    <row r="186" spans="2:65" s="12" customFormat="1" x14ac:dyDescent="0.2">
      <c r="B186" s="229"/>
      <c r="C186" s="230"/>
      <c r="D186" s="231" t="s">
        <v>255</v>
      </c>
      <c r="E186" s="232" t="s">
        <v>1</v>
      </c>
      <c r="F186" s="233" t="s">
        <v>797</v>
      </c>
      <c r="G186" s="230"/>
      <c r="H186" s="234">
        <v>-35.802999999999997</v>
      </c>
      <c r="I186" s="247"/>
      <c r="J186" s="230"/>
      <c r="L186" s="148"/>
      <c r="M186" s="150"/>
      <c r="T186" s="151"/>
      <c r="AT186" s="149" t="s">
        <v>255</v>
      </c>
      <c r="AU186" s="149" t="s">
        <v>88</v>
      </c>
      <c r="AV186" s="12" t="s">
        <v>88</v>
      </c>
      <c r="AW186" s="12" t="s">
        <v>34</v>
      </c>
      <c r="AX186" s="12" t="s">
        <v>78</v>
      </c>
      <c r="AY186" s="149" t="s">
        <v>248</v>
      </c>
    </row>
    <row r="187" spans="2:65" s="13" customFormat="1" x14ac:dyDescent="0.2">
      <c r="B187" s="235"/>
      <c r="C187" s="236"/>
      <c r="D187" s="231" t="s">
        <v>255</v>
      </c>
      <c r="E187" s="237" t="s">
        <v>1</v>
      </c>
      <c r="F187" s="238" t="s">
        <v>275</v>
      </c>
      <c r="G187" s="236"/>
      <c r="H187" s="239">
        <v>130.18</v>
      </c>
      <c r="I187" s="248"/>
      <c r="J187" s="236"/>
      <c r="L187" s="152"/>
      <c r="M187" s="154"/>
      <c r="T187" s="155"/>
      <c r="AT187" s="153" t="s">
        <v>255</v>
      </c>
      <c r="AU187" s="153" t="s">
        <v>88</v>
      </c>
      <c r="AV187" s="13" t="s">
        <v>253</v>
      </c>
      <c r="AW187" s="13" t="s">
        <v>34</v>
      </c>
      <c r="AX187" s="13" t="s">
        <v>86</v>
      </c>
      <c r="AY187" s="153" t="s">
        <v>248</v>
      </c>
    </row>
    <row r="188" spans="2:65" s="1" customFormat="1" ht="24.15" customHeight="1" x14ac:dyDescent="0.2">
      <c r="B188" s="184"/>
      <c r="C188" s="222" t="s">
        <v>334</v>
      </c>
      <c r="D188" s="222" t="s">
        <v>250</v>
      </c>
      <c r="E188" s="223" t="s">
        <v>798</v>
      </c>
      <c r="F188" s="224" t="s">
        <v>799</v>
      </c>
      <c r="G188" s="225" t="s">
        <v>193</v>
      </c>
      <c r="H188" s="226">
        <v>40.981999999999999</v>
      </c>
      <c r="I188" s="180">
        <v>0</v>
      </c>
      <c r="J188" s="228">
        <f>ROUND(I188*H188,2)</f>
        <v>0</v>
      </c>
      <c r="K188" s="141"/>
      <c r="L188" s="29"/>
      <c r="M188" s="142" t="s">
        <v>1</v>
      </c>
      <c r="N188" s="143" t="s">
        <v>43</v>
      </c>
      <c r="O188" s="144">
        <v>1.0409999999999999</v>
      </c>
      <c r="P188" s="144">
        <f>O188*H188</f>
        <v>42.662261999999998</v>
      </c>
      <c r="Q188" s="144">
        <v>0.26878000000000002</v>
      </c>
      <c r="R188" s="144">
        <f>Q188*H188</f>
        <v>11.015141960000001</v>
      </c>
      <c r="S188" s="144">
        <v>0</v>
      </c>
      <c r="T188" s="145">
        <f>S188*H188</f>
        <v>0</v>
      </c>
      <c r="AR188" s="146" t="s">
        <v>253</v>
      </c>
      <c r="AT188" s="146" t="s">
        <v>250</v>
      </c>
      <c r="AU188" s="146" t="s">
        <v>88</v>
      </c>
      <c r="AY188" s="17" t="s">
        <v>248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7" t="s">
        <v>86</v>
      </c>
      <c r="BK188" s="147">
        <f>ROUND(I188*H188,2)</f>
        <v>0</v>
      </c>
      <c r="BL188" s="17" t="s">
        <v>253</v>
      </c>
      <c r="BM188" s="146" t="s">
        <v>800</v>
      </c>
    </row>
    <row r="189" spans="2:65" s="12" customFormat="1" x14ac:dyDescent="0.2">
      <c r="B189" s="229"/>
      <c r="C189" s="230"/>
      <c r="D189" s="231" t="s">
        <v>255</v>
      </c>
      <c r="E189" s="232" t="s">
        <v>1</v>
      </c>
      <c r="F189" s="233" t="s">
        <v>801</v>
      </c>
      <c r="G189" s="230"/>
      <c r="H189" s="234">
        <v>18.600000000000001</v>
      </c>
      <c r="I189" s="247"/>
      <c r="J189" s="230"/>
      <c r="L189" s="148"/>
      <c r="M189" s="150"/>
      <c r="T189" s="151"/>
      <c r="AT189" s="149" t="s">
        <v>255</v>
      </c>
      <c r="AU189" s="149" t="s">
        <v>88</v>
      </c>
      <c r="AV189" s="12" t="s">
        <v>88</v>
      </c>
      <c r="AW189" s="12" t="s">
        <v>34</v>
      </c>
      <c r="AX189" s="12" t="s">
        <v>78</v>
      </c>
      <c r="AY189" s="149" t="s">
        <v>248</v>
      </c>
    </row>
    <row r="190" spans="2:65" s="12" customFormat="1" ht="30" x14ac:dyDescent="0.2">
      <c r="B190" s="229"/>
      <c r="C190" s="230"/>
      <c r="D190" s="231" t="s">
        <v>255</v>
      </c>
      <c r="E190" s="232" t="s">
        <v>1</v>
      </c>
      <c r="F190" s="233" t="s">
        <v>802</v>
      </c>
      <c r="G190" s="230"/>
      <c r="H190" s="234">
        <v>21.443000000000001</v>
      </c>
      <c r="I190" s="247"/>
      <c r="J190" s="230"/>
      <c r="L190" s="148"/>
      <c r="M190" s="150"/>
      <c r="T190" s="151"/>
      <c r="AT190" s="149" t="s">
        <v>255</v>
      </c>
      <c r="AU190" s="149" t="s">
        <v>88</v>
      </c>
      <c r="AV190" s="12" t="s">
        <v>88</v>
      </c>
      <c r="AW190" s="12" t="s">
        <v>34</v>
      </c>
      <c r="AX190" s="12" t="s">
        <v>78</v>
      </c>
      <c r="AY190" s="149" t="s">
        <v>248</v>
      </c>
    </row>
    <row r="191" spans="2:65" s="12" customFormat="1" x14ac:dyDescent="0.2">
      <c r="B191" s="229"/>
      <c r="C191" s="230"/>
      <c r="D191" s="231" t="s">
        <v>255</v>
      </c>
      <c r="E191" s="232" t="s">
        <v>1</v>
      </c>
      <c r="F191" s="233" t="s">
        <v>803</v>
      </c>
      <c r="G191" s="230"/>
      <c r="H191" s="234">
        <v>0.93899999999999995</v>
      </c>
      <c r="I191" s="247"/>
      <c r="J191" s="230"/>
      <c r="L191" s="148"/>
      <c r="M191" s="150"/>
      <c r="T191" s="151"/>
      <c r="AT191" s="149" t="s">
        <v>255</v>
      </c>
      <c r="AU191" s="149" t="s">
        <v>88</v>
      </c>
      <c r="AV191" s="12" t="s">
        <v>88</v>
      </c>
      <c r="AW191" s="12" t="s">
        <v>34</v>
      </c>
      <c r="AX191" s="12" t="s">
        <v>78</v>
      </c>
      <c r="AY191" s="149" t="s">
        <v>248</v>
      </c>
    </row>
    <row r="192" spans="2:65" s="13" customFormat="1" x14ac:dyDescent="0.2">
      <c r="B192" s="235"/>
      <c r="C192" s="236"/>
      <c r="D192" s="231" t="s">
        <v>255</v>
      </c>
      <c r="E192" s="237" t="s">
        <v>1</v>
      </c>
      <c r="F192" s="238" t="s">
        <v>275</v>
      </c>
      <c r="G192" s="236"/>
      <c r="H192" s="239">
        <v>40.981999999999999</v>
      </c>
      <c r="I192" s="248"/>
      <c r="J192" s="236"/>
      <c r="L192" s="152"/>
      <c r="M192" s="154"/>
      <c r="T192" s="155"/>
      <c r="AT192" s="153" t="s">
        <v>255</v>
      </c>
      <c r="AU192" s="153" t="s">
        <v>88</v>
      </c>
      <c r="AV192" s="13" t="s">
        <v>253</v>
      </c>
      <c r="AW192" s="13" t="s">
        <v>34</v>
      </c>
      <c r="AX192" s="13" t="s">
        <v>86</v>
      </c>
      <c r="AY192" s="153" t="s">
        <v>248</v>
      </c>
    </row>
    <row r="193" spans="2:65" s="1" customFormat="1" ht="38" customHeight="1" x14ac:dyDescent="0.2">
      <c r="B193" s="184"/>
      <c r="C193" s="222" t="s">
        <v>340</v>
      </c>
      <c r="D193" s="222" t="s">
        <v>250</v>
      </c>
      <c r="E193" s="223" t="s">
        <v>804</v>
      </c>
      <c r="F193" s="224" t="s">
        <v>805</v>
      </c>
      <c r="G193" s="225" t="s">
        <v>193</v>
      </c>
      <c r="H193" s="226">
        <v>46.423999999999999</v>
      </c>
      <c r="I193" s="180">
        <v>0</v>
      </c>
      <c r="J193" s="228">
        <f>ROUND(I193*H193,2)</f>
        <v>0</v>
      </c>
      <c r="K193" s="141"/>
      <c r="L193" s="29"/>
      <c r="M193" s="142" t="s">
        <v>1</v>
      </c>
      <c r="N193" s="143" t="s">
        <v>43</v>
      </c>
      <c r="O193" s="144">
        <v>1.575</v>
      </c>
      <c r="P193" s="144">
        <f>O193*H193</f>
        <v>73.117800000000003</v>
      </c>
      <c r="Q193" s="144">
        <v>0.34251999999999999</v>
      </c>
      <c r="R193" s="144">
        <f>Q193*H193</f>
        <v>15.90114848</v>
      </c>
      <c r="S193" s="144">
        <v>0</v>
      </c>
      <c r="T193" s="145">
        <f>S193*H193</f>
        <v>0</v>
      </c>
      <c r="AR193" s="146" t="s">
        <v>253</v>
      </c>
      <c r="AT193" s="146" t="s">
        <v>250</v>
      </c>
      <c r="AU193" s="146" t="s">
        <v>88</v>
      </c>
      <c r="AY193" s="17" t="s">
        <v>248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86</v>
      </c>
      <c r="BK193" s="147">
        <f>ROUND(I193*H193,2)</f>
        <v>0</v>
      </c>
      <c r="BL193" s="17" t="s">
        <v>253</v>
      </c>
      <c r="BM193" s="146" t="s">
        <v>806</v>
      </c>
    </row>
    <row r="194" spans="2:65" s="12" customFormat="1" x14ac:dyDescent="0.2">
      <c r="B194" s="229"/>
      <c r="C194" s="230"/>
      <c r="D194" s="231" t="s">
        <v>255</v>
      </c>
      <c r="E194" s="232" t="s">
        <v>1</v>
      </c>
      <c r="F194" s="233" t="s">
        <v>807</v>
      </c>
      <c r="G194" s="230"/>
      <c r="H194" s="234">
        <v>40.700000000000003</v>
      </c>
      <c r="I194" s="247"/>
      <c r="J194" s="230"/>
      <c r="L194" s="148"/>
      <c r="M194" s="150"/>
      <c r="T194" s="151"/>
      <c r="AT194" s="149" t="s">
        <v>255</v>
      </c>
      <c r="AU194" s="149" t="s">
        <v>88</v>
      </c>
      <c r="AV194" s="12" t="s">
        <v>88</v>
      </c>
      <c r="AW194" s="12" t="s">
        <v>34</v>
      </c>
      <c r="AX194" s="12" t="s">
        <v>78</v>
      </c>
      <c r="AY194" s="149" t="s">
        <v>248</v>
      </c>
    </row>
    <row r="195" spans="2:65" s="12" customFormat="1" x14ac:dyDescent="0.2">
      <c r="B195" s="229"/>
      <c r="C195" s="230"/>
      <c r="D195" s="231" t="s">
        <v>255</v>
      </c>
      <c r="E195" s="232" t="s">
        <v>1</v>
      </c>
      <c r="F195" s="233" t="s">
        <v>525</v>
      </c>
      <c r="G195" s="230"/>
      <c r="H195" s="234">
        <v>5.7240000000000002</v>
      </c>
      <c r="I195" s="247"/>
      <c r="J195" s="230"/>
      <c r="L195" s="148"/>
      <c r="M195" s="150"/>
      <c r="T195" s="151"/>
      <c r="AT195" s="149" t="s">
        <v>255</v>
      </c>
      <c r="AU195" s="149" t="s">
        <v>88</v>
      </c>
      <c r="AV195" s="12" t="s">
        <v>88</v>
      </c>
      <c r="AW195" s="12" t="s">
        <v>34</v>
      </c>
      <c r="AX195" s="12" t="s">
        <v>78</v>
      </c>
      <c r="AY195" s="149" t="s">
        <v>248</v>
      </c>
    </row>
    <row r="196" spans="2:65" s="13" customFormat="1" x14ac:dyDescent="0.2">
      <c r="B196" s="235"/>
      <c r="C196" s="236"/>
      <c r="D196" s="231" t="s">
        <v>255</v>
      </c>
      <c r="E196" s="237" t="s">
        <v>1</v>
      </c>
      <c r="F196" s="238" t="s">
        <v>275</v>
      </c>
      <c r="G196" s="236"/>
      <c r="H196" s="239">
        <v>46.423999999999999</v>
      </c>
      <c r="I196" s="248"/>
      <c r="J196" s="236"/>
      <c r="L196" s="152"/>
      <c r="M196" s="154"/>
      <c r="T196" s="155"/>
      <c r="AT196" s="153" t="s">
        <v>255</v>
      </c>
      <c r="AU196" s="153" t="s">
        <v>88</v>
      </c>
      <c r="AV196" s="13" t="s">
        <v>253</v>
      </c>
      <c r="AW196" s="13" t="s">
        <v>34</v>
      </c>
      <c r="AX196" s="13" t="s">
        <v>86</v>
      </c>
      <c r="AY196" s="153" t="s">
        <v>248</v>
      </c>
    </row>
    <row r="197" spans="2:65" s="1" customFormat="1" ht="16.5" customHeight="1" x14ac:dyDescent="0.2">
      <c r="B197" s="184"/>
      <c r="C197" s="222" t="s">
        <v>346</v>
      </c>
      <c r="D197" s="222" t="s">
        <v>250</v>
      </c>
      <c r="E197" s="223" t="s">
        <v>808</v>
      </c>
      <c r="F197" s="224" t="s">
        <v>809</v>
      </c>
      <c r="G197" s="225" t="s">
        <v>343</v>
      </c>
      <c r="H197" s="226">
        <v>1.302</v>
      </c>
      <c r="I197" s="180">
        <v>0</v>
      </c>
      <c r="J197" s="228">
        <f>ROUND(I197*H197,2)</f>
        <v>0</v>
      </c>
      <c r="K197" s="141"/>
      <c r="L197" s="29"/>
      <c r="M197" s="142" t="s">
        <v>1</v>
      </c>
      <c r="N197" s="143" t="s">
        <v>43</v>
      </c>
      <c r="O197" s="144">
        <v>26.431000000000001</v>
      </c>
      <c r="P197" s="144">
        <f>O197*H197</f>
        <v>34.413162</v>
      </c>
      <c r="Q197" s="144">
        <v>1.04922</v>
      </c>
      <c r="R197" s="144">
        <f>Q197*H197</f>
        <v>1.3660844400000001</v>
      </c>
      <c r="S197" s="144">
        <v>0</v>
      </c>
      <c r="T197" s="145">
        <f>S197*H197</f>
        <v>0</v>
      </c>
      <c r="AR197" s="146" t="s">
        <v>253</v>
      </c>
      <c r="AT197" s="146" t="s">
        <v>250</v>
      </c>
      <c r="AU197" s="146" t="s">
        <v>88</v>
      </c>
      <c r="AY197" s="17" t="s">
        <v>248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86</v>
      </c>
      <c r="BK197" s="147">
        <f>ROUND(I197*H197,2)</f>
        <v>0</v>
      </c>
      <c r="BL197" s="17" t="s">
        <v>253</v>
      </c>
      <c r="BM197" s="146" t="s">
        <v>810</v>
      </c>
    </row>
    <row r="198" spans="2:65" s="12" customFormat="1" x14ac:dyDescent="0.2">
      <c r="B198" s="229"/>
      <c r="C198" s="230"/>
      <c r="D198" s="231" t="s">
        <v>255</v>
      </c>
      <c r="E198" s="232" t="s">
        <v>1</v>
      </c>
      <c r="F198" s="233" t="s">
        <v>811</v>
      </c>
      <c r="G198" s="230"/>
      <c r="H198" s="234">
        <v>1.302</v>
      </c>
      <c r="I198" s="247"/>
      <c r="J198" s="230"/>
      <c r="L198" s="148"/>
      <c r="M198" s="150"/>
      <c r="T198" s="151"/>
      <c r="AT198" s="149" t="s">
        <v>255</v>
      </c>
      <c r="AU198" s="149" t="s">
        <v>88</v>
      </c>
      <c r="AV198" s="12" t="s">
        <v>88</v>
      </c>
      <c r="AW198" s="12" t="s">
        <v>34</v>
      </c>
      <c r="AX198" s="12" t="s">
        <v>86</v>
      </c>
      <c r="AY198" s="149" t="s">
        <v>248</v>
      </c>
    </row>
    <row r="199" spans="2:65" s="1" customFormat="1" ht="21.75" customHeight="1" x14ac:dyDescent="0.2">
      <c r="B199" s="184"/>
      <c r="C199" s="222" t="s">
        <v>350</v>
      </c>
      <c r="D199" s="222" t="s">
        <v>250</v>
      </c>
      <c r="E199" s="223" t="s">
        <v>812</v>
      </c>
      <c r="F199" s="224" t="s">
        <v>813</v>
      </c>
      <c r="G199" s="225" t="s">
        <v>259</v>
      </c>
      <c r="H199" s="226">
        <v>26</v>
      </c>
      <c r="I199" s="180">
        <v>0</v>
      </c>
      <c r="J199" s="228">
        <f>ROUND(I199*H199,2)</f>
        <v>0</v>
      </c>
      <c r="K199" s="141"/>
      <c r="L199" s="29"/>
      <c r="M199" s="142" t="s">
        <v>1</v>
      </c>
      <c r="N199" s="143" t="s">
        <v>43</v>
      </c>
      <c r="O199" s="144">
        <v>0.318</v>
      </c>
      <c r="P199" s="144">
        <f>O199*H199</f>
        <v>8.2680000000000007</v>
      </c>
      <c r="Q199" s="144">
        <v>2.2780000000000002E-2</v>
      </c>
      <c r="R199" s="144">
        <f>Q199*H199</f>
        <v>0.59228000000000003</v>
      </c>
      <c r="S199" s="144">
        <v>0</v>
      </c>
      <c r="T199" s="145">
        <f>S199*H199</f>
        <v>0</v>
      </c>
      <c r="AR199" s="146" t="s">
        <v>253</v>
      </c>
      <c r="AT199" s="146" t="s">
        <v>250</v>
      </c>
      <c r="AU199" s="146" t="s">
        <v>88</v>
      </c>
      <c r="AY199" s="17" t="s">
        <v>248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86</v>
      </c>
      <c r="BK199" s="147">
        <f>ROUND(I199*H199,2)</f>
        <v>0</v>
      </c>
      <c r="BL199" s="17" t="s">
        <v>253</v>
      </c>
      <c r="BM199" s="146" t="s">
        <v>814</v>
      </c>
    </row>
    <row r="200" spans="2:65" s="12" customFormat="1" x14ac:dyDescent="0.2">
      <c r="B200" s="229"/>
      <c r="C200" s="230"/>
      <c r="D200" s="231" t="s">
        <v>255</v>
      </c>
      <c r="E200" s="232" t="s">
        <v>1</v>
      </c>
      <c r="F200" s="233" t="s">
        <v>815</v>
      </c>
      <c r="G200" s="230"/>
      <c r="H200" s="234">
        <v>26</v>
      </c>
      <c r="I200" s="247"/>
      <c r="J200" s="230"/>
      <c r="L200" s="148"/>
      <c r="M200" s="150"/>
      <c r="T200" s="151"/>
      <c r="AT200" s="149" t="s">
        <v>255</v>
      </c>
      <c r="AU200" s="149" t="s">
        <v>88</v>
      </c>
      <c r="AV200" s="12" t="s">
        <v>88</v>
      </c>
      <c r="AW200" s="12" t="s">
        <v>34</v>
      </c>
      <c r="AX200" s="12" t="s">
        <v>86</v>
      </c>
      <c r="AY200" s="149" t="s">
        <v>248</v>
      </c>
    </row>
    <row r="201" spans="2:65" s="1" customFormat="1" ht="21.75" customHeight="1" x14ac:dyDescent="0.2">
      <c r="B201" s="184"/>
      <c r="C201" s="222" t="s">
        <v>7</v>
      </c>
      <c r="D201" s="222" t="s">
        <v>250</v>
      </c>
      <c r="E201" s="223" t="s">
        <v>816</v>
      </c>
      <c r="F201" s="224" t="s">
        <v>817</v>
      </c>
      <c r="G201" s="225" t="s">
        <v>259</v>
      </c>
      <c r="H201" s="226">
        <v>14</v>
      </c>
      <c r="I201" s="180">
        <v>0</v>
      </c>
      <c r="J201" s="228">
        <f>ROUND(I201*H201,2)</f>
        <v>0</v>
      </c>
      <c r="K201" s="141"/>
      <c r="L201" s="29"/>
      <c r="M201" s="142" t="s">
        <v>1</v>
      </c>
      <c r="N201" s="143" t="s">
        <v>43</v>
      </c>
      <c r="O201" s="144">
        <v>0.32300000000000001</v>
      </c>
      <c r="P201" s="144">
        <f>O201*H201</f>
        <v>4.5220000000000002</v>
      </c>
      <c r="Q201" s="144">
        <v>2.7109999999999999E-2</v>
      </c>
      <c r="R201" s="144">
        <f>Q201*H201</f>
        <v>0.37953999999999999</v>
      </c>
      <c r="S201" s="144">
        <v>0</v>
      </c>
      <c r="T201" s="145">
        <f>S201*H201</f>
        <v>0</v>
      </c>
      <c r="AR201" s="146" t="s">
        <v>253</v>
      </c>
      <c r="AT201" s="146" t="s">
        <v>250</v>
      </c>
      <c r="AU201" s="146" t="s">
        <v>88</v>
      </c>
      <c r="AY201" s="17" t="s">
        <v>248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86</v>
      </c>
      <c r="BK201" s="147">
        <f>ROUND(I201*H201,2)</f>
        <v>0</v>
      </c>
      <c r="BL201" s="17" t="s">
        <v>253</v>
      </c>
      <c r="BM201" s="146" t="s">
        <v>818</v>
      </c>
    </row>
    <row r="202" spans="2:65" s="12" customFormat="1" x14ac:dyDescent="0.2">
      <c r="B202" s="229"/>
      <c r="C202" s="230"/>
      <c r="D202" s="231" t="s">
        <v>255</v>
      </c>
      <c r="E202" s="232" t="s">
        <v>1</v>
      </c>
      <c r="F202" s="233" t="s">
        <v>819</v>
      </c>
      <c r="G202" s="230"/>
      <c r="H202" s="234">
        <v>14</v>
      </c>
      <c r="I202" s="247"/>
      <c r="J202" s="230"/>
      <c r="L202" s="148"/>
      <c r="M202" s="150"/>
      <c r="T202" s="151"/>
      <c r="AT202" s="149" t="s">
        <v>255</v>
      </c>
      <c r="AU202" s="149" t="s">
        <v>88</v>
      </c>
      <c r="AV202" s="12" t="s">
        <v>88</v>
      </c>
      <c r="AW202" s="12" t="s">
        <v>34</v>
      </c>
      <c r="AX202" s="12" t="s">
        <v>86</v>
      </c>
      <c r="AY202" s="149" t="s">
        <v>248</v>
      </c>
    </row>
    <row r="203" spans="2:65" s="1" customFormat="1" ht="21.75" customHeight="1" x14ac:dyDescent="0.2">
      <c r="B203" s="184"/>
      <c r="C203" s="222" t="s">
        <v>360</v>
      </c>
      <c r="D203" s="222" t="s">
        <v>250</v>
      </c>
      <c r="E203" s="223" t="s">
        <v>820</v>
      </c>
      <c r="F203" s="224" t="s">
        <v>821</v>
      </c>
      <c r="G203" s="225" t="s">
        <v>259</v>
      </c>
      <c r="H203" s="226">
        <v>3</v>
      </c>
      <c r="I203" s="180">
        <v>0</v>
      </c>
      <c r="J203" s="228">
        <f>ROUND(I203*H203,2)</f>
        <v>0</v>
      </c>
      <c r="K203" s="141"/>
      <c r="L203" s="29"/>
      <c r="M203" s="142" t="s">
        <v>1</v>
      </c>
      <c r="N203" s="143" t="s">
        <v>43</v>
      </c>
      <c r="O203" s="144">
        <v>0.33800000000000002</v>
      </c>
      <c r="P203" s="144">
        <f>O203*H203</f>
        <v>1.014</v>
      </c>
      <c r="Q203" s="144">
        <v>3.1320000000000001E-2</v>
      </c>
      <c r="R203" s="144">
        <f>Q203*H203</f>
        <v>9.3960000000000002E-2</v>
      </c>
      <c r="S203" s="144">
        <v>0</v>
      </c>
      <c r="T203" s="145">
        <f>S203*H203</f>
        <v>0</v>
      </c>
      <c r="AR203" s="146" t="s">
        <v>253</v>
      </c>
      <c r="AT203" s="146" t="s">
        <v>250</v>
      </c>
      <c r="AU203" s="146" t="s">
        <v>88</v>
      </c>
      <c r="AY203" s="17" t="s">
        <v>248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86</v>
      </c>
      <c r="BK203" s="147">
        <f>ROUND(I203*H203,2)</f>
        <v>0</v>
      </c>
      <c r="BL203" s="17" t="s">
        <v>253</v>
      </c>
      <c r="BM203" s="146" t="s">
        <v>822</v>
      </c>
    </row>
    <row r="204" spans="2:65" s="12" customFormat="1" x14ac:dyDescent="0.2">
      <c r="B204" s="229"/>
      <c r="C204" s="230"/>
      <c r="D204" s="231" t="s">
        <v>255</v>
      </c>
      <c r="E204" s="232" t="s">
        <v>1</v>
      </c>
      <c r="F204" s="233" t="s">
        <v>823</v>
      </c>
      <c r="G204" s="230"/>
      <c r="H204" s="234">
        <v>3</v>
      </c>
      <c r="I204" s="247"/>
      <c r="J204" s="230"/>
      <c r="L204" s="148"/>
      <c r="M204" s="150"/>
      <c r="T204" s="151"/>
      <c r="AT204" s="149" t="s">
        <v>255</v>
      </c>
      <c r="AU204" s="149" t="s">
        <v>88</v>
      </c>
      <c r="AV204" s="12" t="s">
        <v>88</v>
      </c>
      <c r="AW204" s="12" t="s">
        <v>34</v>
      </c>
      <c r="AX204" s="12" t="s">
        <v>86</v>
      </c>
      <c r="AY204" s="149" t="s">
        <v>248</v>
      </c>
    </row>
    <row r="205" spans="2:65" s="1" customFormat="1" ht="21.75" customHeight="1" x14ac:dyDescent="0.2">
      <c r="B205" s="184"/>
      <c r="C205" s="222" t="s">
        <v>365</v>
      </c>
      <c r="D205" s="222" t="s">
        <v>250</v>
      </c>
      <c r="E205" s="223" t="s">
        <v>824</v>
      </c>
      <c r="F205" s="224" t="s">
        <v>825</v>
      </c>
      <c r="G205" s="225" t="s">
        <v>259</v>
      </c>
      <c r="H205" s="226">
        <v>1</v>
      </c>
      <c r="I205" s="180">
        <v>0</v>
      </c>
      <c r="J205" s="228">
        <f>ROUND(I205*H205,2)</f>
        <v>0</v>
      </c>
      <c r="K205" s="141"/>
      <c r="L205" s="29"/>
      <c r="M205" s="142" t="s">
        <v>1</v>
      </c>
      <c r="N205" s="143" t="s">
        <v>43</v>
      </c>
      <c r="O205" s="144">
        <v>0.45500000000000002</v>
      </c>
      <c r="P205" s="144">
        <f>O205*H205</f>
        <v>0.45500000000000002</v>
      </c>
      <c r="Q205" s="144">
        <v>4.0550000000000003E-2</v>
      </c>
      <c r="R205" s="144">
        <f>Q205*H205</f>
        <v>4.0550000000000003E-2</v>
      </c>
      <c r="S205" s="144">
        <v>0</v>
      </c>
      <c r="T205" s="145">
        <f>S205*H205</f>
        <v>0</v>
      </c>
      <c r="AR205" s="146" t="s">
        <v>253</v>
      </c>
      <c r="AT205" s="146" t="s">
        <v>250</v>
      </c>
      <c r="AU205" s="146" t="s">
        <v>88</v>
      </c>
      <c r="AY205" s="17" t="s">
        <v>248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7" t="s">
        <v>86</v>
      </c>
      <c r="BK205" s="147">
        <f>ROUND(I205*H205,2)</f>
        <v>0</v>
      </c>
      <c r="BL205" s="17" t="s">
        <v>253</v>
      </c>
      <c r="BM205" s="146" t="s">
        <v>826</v>
      </c>
    </row>
    <row r="206" spans="2:65" s="12" customFormat="1" x14ac:dyDescent="0.2">
      <c r="B206" s="229"/>
      <c r="C206" s="230"/>
      <c r="D206" s="231" t="s">
        <v>255</v>
      </c>
      <c r="E206" s="232" t="s">
        <v>1</v>
      </c>
      <c r="F206" s="233" t="s">
        <v>827</v>
      </c>
      <c r="G206" s="230"/>
      <c r="H206" s="234">
        <v>1</v>
      </c>
      <c r="I206" s="247"/>
      <c r="J206" s="230"/>
      <c r="L206" s="148"/>
      <c r="M206" s="150"/>
      <c r="T206" s="151"/>
      <c r="AT206" s="149" t="s">
        <v>255</v>
      </c>
      <c r="AU206" s="149" t="s">
        <v>88</v>
      </c>
      <c r="AV206" s="12" t="s">
        <v>88</v>
      </c>
      <c r="AW206" s="12" t="s">
        <v>34</v>
      </c>
      <c r="AX206" s="12" t="s">
        <v>86</v>
      </c>
      <c r="AY206" s="149" t="s">
        <v>248</v>
      </c>
    </row>
    <row r="207" spans="2:65" s="1" customFormat="1" ht="21.75" customHeight="1" x14ac:dyDescent="0.2">
      <c r="B207" s="184"/>
      <c r="C207" s="222" t="s">
        <v>370</v>
      </c>
      <c r="D207" s="222" t="s">
        <v>250</v>
      </c>
      <c r="E207" s="223" t="s">
        <v>828</v>
      </c>
      <c r="F207" s="224" t="s">
        <v>829</v>
      </c>
      <c r="G207" s="225" t="s">
        <v>259</v>
      </c>
      <c r="H207" s="226">
        <v>2</v>
      </c>
      <c r="I207" s="180">
        <v>0</v>
      </c>
      <c r="J207" s="228">
        <f>ROUND(I207*H207,2)</f>
        <v>0</v>
      </c>
      <c r="K207" s="141"/>
      <c r="L207" s="29"/>
      <c r="M207" s="142" t="s">
        <v>1</v>
      </c>
      <c r="N207" s="143" t="s">
        <v>43</v>
      </c>
      <c r="O207" s="144">
        <v>0.46300000000000002</v>
      </c>
      <c r="P207" s="144">
        <f>O207*H207</f>
        <v>0.92600000000000005</v>
      </c>
      <c r="Q207" s="144">
        <v>4.487E-2</v>
      </c>
      <c r="R207" s="144">
        <f>Q207*H207</f>
        <v>8.974E-2</v>
      </c>
      <c r="S207" s="144">
        <v>0</v>
      </c>
      <c r="T207" s="145">
        <f>S207*H207</f>
        <v>0</v>
      </c>
      <c r="AR207" s="146" t="s">
        <v>253</v>
      </c>
      <c r="AT207" s="146" t="s">
        <v>250</v>
      </c>
      <c r="AU207" s="146" t="s">
        <v>88</v>
      </c>
      <c r="AY207" s="17" t="s">
        <v>248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86</v>
      </c>
      <c r="BK207" s="147">
        <f>ROUND(I207*H207,2)</f>
        <v>0</v>
      </c>
      <c r="BL207" s="17" t="s">
        <v>253</v>
      </c>
      <c r="BM207" s="146" t="s">
        <v>830</v>
      </c>
    </row>
    <row r="208" spans="2:65" s="12" customFormat="1" x14ac:dyDescent="0.2">
      <c r="B208" s="229"/>
      <c r="C208" s="230"/>
      <c r="D208" s="231" t="s">
        <v>255</v>
      </c>
      <c r="E208" s="232" t="s">
        <v>1</v>
      </c>
      <c r="F208" s="233" t="s">
        <v>831</v>
      </c>
      <c r="G208" s="230"/>
      <c r="H208" s="234">
        <v>2</v>
      </c>
      <c r="I208" s="247"/>
      <c r="J208" s="230"/>
      <c r="L208" s="148"/>
      <c r="M208" s="150"/>
      <c r="T208" s="151"/>
      <c r="AT208" s="149" t="s">
        <v>255</v>
      </c>
      <c r="AU208" s="149" t="s">
        <v>88</v>
      </c>
      <c r="AV208" s="12" t="s">
        <v>88</v>
      </c>
      <c r="AW208" s="12" t="s">
        <v>34</v>
      </c>
      <c r="AX208" s="12" t="s">
        <v>86</v>
      </c>
      <c r="AY208" s="149" t="s">
        <v>248</v>
      </c>
    </row>
    <row r="209" spans="2:65" s="1" customFormat="1" ht="21.75" customHeight="1" x14ac:dyDescent="0.2">
      <c r="B209" s="184"/>
      <c r="C209" s="222" t="s">
        <v>374</v>
      </c>
      <c r="D209" s="222" t="s">
        <v>250</v>
      </c>
      <c r="E209" s="223" t="s">
        <v>832</v>
      </c>
      <c r="F209" s="224" t="s">
        <v>833</v>
      </c>
      <c r="G209" s="225" t="s">
        <v>259</v>
      </c>
      <c r="H209" s="226">
        <v>1</v>
      </c>
      <c r="I209" s="180">
        <v>0</v>
      </c>
      <c r="J209" s="228">
        <f>ROUND(I209*H209,2)</f>
        <v>0</v>
      </c>
      <c r="K209" s="141"/>
      <c r="L209" s="29"/>
      <c r="M209" s="142" t="s">
        <v>1</v>
      </c>
      <c r="N209" s="143" t="s">
        <v>43</v>
      </c>
      <c r="O209" s="144">
        <v>0.48</v>
      </c>
      <c r="P209" s="144">
        <f>O209*H209</f>
        <v>0.48</v>
      </c>
      <c r="Q209" s="144">
        <v>4.9090000000000002E-2</v>
      </c>
      <c r="R209" s="144">
        <f>Q209*H209</f>
        <v>4.9090000000000002E-2</v>
      </c>
      <c r="S209" s="144">
        <v>0</v>
      </c>
      <c r="T209" s="145">
        <f>S209*H209</f>
        <v>0</v>
      </c>
      <c r="AR209" s="146" t="s">
        <v>253</v>
      </c>
      <c r="AT209" s="146" t="s">
        <v>250</v>
      </c>
      <c r="AU209" s="146" t="s">
        <v>88</v>
      </c>
      <c r="AY209" s="17" t="s">
        <v>248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86</v>
      </c>
      <c r="BK209" s="147">
        <f>ROUND(I209*H209,2)</f>
        <v>0</v>
      </c>
      <c r="BL209" s="17" t="s">
        <v>253</v>
      </c>
      <c r="BM209" s="146" t="s">
        <v>834</v>
      </c>
    </row>
    <row r="210" spans="2:65" s="12" customFormat="1" x14ac:dyDescent="0.2">
      <c r="B210" s="229"/>
      <c r="C210" s="230"/>
      <c r="D210" s="231" t="s">
        <v>255</v>
      </c>
      <c r="E210" s="232" t="s">
        <v>1</v>
      </c>
      <c r="F210" s="233" t="s">
        <v>827</v>
      </c>
      <c r="G210" s="230"/>
      <c r="H210" s="234">
        <v>1</v>
      </c>
      <c r="I210" s="247"/>
      <c r="J210" s="230"/>
      <c r="L210" s="148"/>
      <c r="M210" s="150"/>
      <c r="T210" s="151"/>
      <c r="AT210" s="149" t="s">
        <v>255</v>
      </c>
      <c r="AU210" s="149" t="s">
        <v>88</v>
      </c>
      <c r="AV210" s="12" t="s">
        <v>88</v>
      </c>
      <c r="AW210" s="12" t="s">
        <v>34</v>
      </c>
      <c r="AX210" s="12" t="s">
        <v>86</v>
      </c>
      <c r="AY210" s="149" t="s">
        <v>248</v>
      </c>
    </row>
    <row r="211" spans="2:65" s="1" customFormat="1" ht="21.75" customHeight="1" x14ac:dyDescent="0.2">
      <c r="B211" s="184"/>
      <c r="C211" s="222" t="s">
        <v>379</v>
      </c>
      <c r="D211" s="222" t="s">
        <v>250</v>
      </c>
      <c r="E211" s="223" t="s">
        <v>835</v>
      </c>
      <c r="F211" s="224" t="s">
        <v>836</v>
      </c>
      <c r="G211" s="225" t="s">
        <v>298</v>
      </c>
      <c r="H211" s="226">
        <v>3.11</v>
      </c>
      <c r="I211" s="180">
        <v>0</v>
      </c>
      <c r="J211" s="228">
        <f>ROUND(I211*H211,2)</f>
        <v>0</v>
      </c>
      <c r="K211" s="141"/>
      <c r="L211" s="29"/>
      <c r="M211" s="142" t="s">
        <v>1</v>
      </c>
      <c r="N211" s="143" t="s">
        <v>43</v>
      </c>
      <c r="O211" s="144">
        <v>2.5910000000000002</v>
      </c>
      <c r="P211" s="144">
        <f>O211*H211</f>
        <v>8.0580099999999995</v>
      </c>
      <c r="Q211" s="144">
        <v>2.5018699999999998</v>
      </c>
      <c r="R211" s="144">
        <f>Q211*H211</f>
        <v>7.7808156999999989</v>
      </c>
      <c r="S211" s="144">
        <v>0</v>
      </c>
      <c r="T211" s="145">
        <f>S211*H211</f>
        <v>0</v>
      </c>
      <c r="AR211" s="146" t="s">
        <v>253</v>
      </c>
      <c r="AT211" s="146" t="s">
        <v>250</v>
      </c>
      <c r="AU211" s="146" t="s">
        <v>88</v>
      </c>
      <c r="AY211" s="17" t="s">
        <v>248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86</v>
      </c>
      <c r="BK211" s="147">
        <f>ROUND(I211*H211,2)</f>
        <v>0</v>
      </c>
      <c r="BL211" s="17" t="s">
        <v>253</v>
      </c>
      <c r="BM211" s="146" t="s">
        <v>837</v>
      </c>
    </row>
    <row r="212" spans="2:65" s="12" customFormat="1" x14ac:dyDescent="0.2">
      <c r="B212" s="229"/>
      <c r="C212" s="230"/>
      <c r="D212" s="231" t="s">
        <v>255</v>
      </c>
      <c r="E212" s="232" t="s">
        <v>1</v>
      </c>
      <c r="F212" s="233" t="s">
        <v>838</v>
      </c>
      <c r="G212" s="230"/>
      <c r="H212" s="234">
        <v>3.11</v>
      </c>
      <c r="I212" s="247"/>
      <c r="J212" s="230"/>
      <c r="L212" s="148"/>
      <c r="M212" s="150"/>
      <c r="T212" s="151"/>
      <c r="AT212" s="149" t="s">
        <v>255</v>
      </c>
      <c r="AU212" s="149" t="s">
        <v>88</v>
      </c>
      <c r="AV212" s="12" t="s">
        <v>88</v>
      </c>
      <c r="AW212" s="12" t="s">
        <v>34</v>
      </c>
      <c r="AX212" s="12" t="s">
        <v>86</v>
      </c>
      <c r="AY212" s="149" t="s">
        <v>248</v>
      </c>
    </row>
    <row r="213" spans="2:65" s="1" customFormat="1" ht="24.15" customHeight="1" x14ac:dyDescent="0.2">
      <c r="B213" s="184"/>
      <c r="C213" s="222" t="s">
        <v>384</v>
      </c>
      <c r="D213" s="222" t="s">
        <v>250</v>
      </c>
      <c r="E213" s="223" t="s">
        <v>839</v>
      </c>
      <c r="F213" s="224" t="s">
        <v>840</v>
      </c>
      <c r="G213" s="225" t="s">
        <v>193</v>
      </c>
      <c r="H213" s="226">
        <v>23.04</v>
      </c>
      <c r="I213" s="180">
        <v>0</v>
      </c>
      <c r="J213" s="228">
        <f>ROUND(I213*H213,2)</f>
        <v>0</v>
      </c>
      <c r="K213" s="141"/>
      <c r="L213" s="29"/>
      <c r="M213" s="142" t="s">
        <v>1</v>
      </c>
      <c r="N213" s="143" t="s">
        <v>43</v>
      </c>
      <c r="O213" s="144">
        <v>0.436</v>
      </c>
      <c r="P213" s="144">
        <f>O213*H213</f>
        <v>10.045439999999999</v>
      </c>
      <c r="Q213" s="144">
        <v>2.2000000000000001E-3</v>
      </c>
      <c r="R213" s="144">
        <f>Q213*H213</f>
        <v>5.0688000000000004E-2</v>
      </c>
      <c r="S213" s="144">
        <v>0</v>
      </c>
      <c r="T213" s="145">
        <f>S213*H213</f>
        <v>0</v>
      </c>
      <c r="AR213" s="146" t="s">
        <v>253</v>
      </c>
      <c r="AT213" s="146" t="s">
        <v>250</v>
      </c>
      <c r="AU213" s="146" t="s">
        <v>88</v>
      </c>
      <c r="AY213" s="17" t="s">
        <v>248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86</v>
      </c>
      <c r="BK213" s="147">
        <f>ROUND(I213*H213,2)</f>
        <v>0</v>
      </c>
      <c r="BL213" s="17" t="s">
        <v>253</v>
      </c>
      <c r="BM213" s="146" t="s">
        <v>841</v>
      </c>
    </row>
    <row r="214" spans="2:65" s="12" customFormat="1" x14ac:dyDescent="0.2">
      <c r="B214" s="229"/>
      <c r="C214" s="230"/>
      <c r="D214" s="231" t="s">
        <v>255</v>
      </c>
      <c r="E214" s="232" t="s">
        <v>1</v>
      </c>
      <c r="F214" s="233" t="s">
        <v>842</v>
      </c>
      <c r="G214" s="230"/>
      <c r="H214" s="234">
        <v>23.04</v>
      </c>
      <c r="I214" s="247"/>
      <c r="J214" s="230"/>
      <c r="L214" s="148"/>
      <c r="M214" s="150"/>
      <c r="T214" s="151"/>
      <c r="AT214" s="149" t="s">
        <v>255</v>
      </c>
      <c r="AU214" s="149" t="s">
        <v>88</v>
      </c>
      <c r="AV214" s="12" t="s">
        <v>88</v>
      </c>
      <c r="AW214" s="12" t="s">
        <v>34</v>
      </c>
      <c r="AX214" s="12" t="s">
        <v>86</v>
      </c>
      <c r="AY214" s="149" t="s">
        <v>248</v>
      </c>
    </row>
    <row r="215" spans="2:65" s="1" customFormat="1" ht="24.15" customHeight="1" x14ac:dyDescent="0.2">
      <c r="B215" s="184"/>
      <c r="C215" s="222" t="s">
        <v>390</v>
      </c>
      <c r="D215" s="222" t="s">
        <v>250</v>
      </c>
      <c r="E215" s="223" t="s">
        <v>843</v>
      </c>
      <c r="F215" s="224" t="s">
        <v>844</v>
      </c>
      <c r="G215" s="225" t="s">
        <v>193</v>
      </c>
      <c r="H215" s="226">
        <v>23.04</v>
      </c>
      <c r="I215" s="180">
        <v>0</v>
      </c>
      <c r="J215" s="228">
        <f>ROUND(I215*H215,2)</f>
        <v>0</v>
      </c>
      <c r="K215" s="141"/>
      <c r="L215" s="29"/>
      <c r="M215" s="142" t="s">
        <v>1</v>
      </c>
      <c r="N215" s="143" t="s">
        <v>43</v>
      </c>
      <c r="O215" s="144">
        <v>0.20200000000000001</v>
      </c>
      <c r="P215" s="144">
        <f>O215*H215</f>
        <v>4.6540800000000004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AR215" s="146" t="s">
        <v>253</v>
      </c>
      <c r="AT215" s="146" t="s">
        <v>250</v>
      </c>
      <c r="AU215" s="146" t="s">
        <v>88</v>
      </c>
      <c r="AY215" s="17" t="s">
        <v>248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86</v>
      </c>
      <c r="BK215" s="147">
        <f>ROUND(I215*H215,2)</f>
        <v>0</v>
      </c>
      <c r="BL215" s="17" t="s">
        <v>253</v>
      </c>
      <c r="BM215" s="146" t="s">
        <v>845</v>
      </c>
    </row>
    <row r="216" spans="2:65" s="1" customFormat="1" ht="21.75" customHeight="1" x14ac:dyDescent="0.2">
      <c r="B216" s="184"/>
      <c r="C216" s="222" t="s">
        <v>395</v>
      </c>
      <c r="D216" s="222" t="s">
        <v>250</v>
      </c>
      <c r="E216" s="223" t="s">
        <v>846</v>
      </c>
      <c r="F216" s="224" t="s">
        <v>847</v>
      </c>
      <c r="G216" s="225" t="s">
        <v>343</v>
      </c>
      <c r="H216" s="226">
        <v>0.93300000000000005</v>
      </c>
      <c r="I216" s="180">
        <v>0</v>
      </c>
      <c r="J216" s="228">
        <f>ROUND(I216*H216,2)</f>
        <v>0</v>
      </c>
      <c r="K216" s="141"/>
      <c r="L216" s="29"/>
      <c r="M216" s="142" t="s">
        <v>1</v>
      </c>
      <c r="N216" s="143" t="s">
        <v>43</v>
      </c>
      <c r="O216" s="144">
        <v>28.484999999999999</v>
      </c>
      <c r="P216" s="144">
        <f>O216*H216</f>
        <v>26.576505000000001</v>
      </c>
      <c r="Q216" s="144">
        <v>1.05237</v>
      </c>
      <c r="R216" s="144">
        <f>Q216*H216</f>
        <v>0.98186121000000004</v>
      </c>
      <c r="S216" s="144">
        <v>0</v>
      </c>
      <c r="T216" s="145">
        <f>S216*H216</f>
        <v>0</v>
      </c>
      <c r="AR216" s="146" t="s">
        <v>253</v>
      </c>
      <c r="AT216" s="146" t="s">
        <v>250</v>
      </c>
      <c r="AU216" s="146" t="s">
        <v>88</v>
      </c>
      <c r="AY216" s="17" t="s">
        <v>248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7" t="s">
        <v>86</v>
      </c>
      <c r="BK216" s="147">
        <f>ROUND(I216*H216,2)</f>
        <v>0</v>
      </c>
      <c r="BL216" s="17" t="s">
        <v>253</v>
      </c>
      <c r="BM216" s="146" t="s">
        <v>848</v>
      </c>
    </row>
    <row r="217" spans="2:65" s="12" customFormat="1" x14ac:dyDescent="0.2">
      <c r="B217" s="229"/>
      <c r="C217" s="230"/>
      <c r="D217" s="231" t="s">
        <v>255</v>
      </c>
      <c r="E217" s="232" t="s">
        <v>1</v>
      </c>
      <c r="F217" s="233" t="s">
        <v>849</v>
      </c>
      <c r="G217" s="230"/>
      <c r="H217" s="234">
        <v>0.93300000000000005</v>
      </c>
      <c r="I217" s="247"/>
      <c r="J217" s="230"/>
      <c r="L217" s="148"/>
      <c r="M217" s="150"/>
      <c r="T217" s="151"/>
      <c r="AT217" s="149" t="s">
        <v>255</v>
      </c>
      <c r="AU217" s="149" t="s">
        <v>88</v>
      </c>
      <c r="AV217" s="12" t="s">
        <v>88</v>
      </c>
      <c r="AW217" s="12" t="s">
        <v>34</v>
      </c>
      <c r="AX217" s="12" t="s">
        <v>86</v>
      </c>
      <c r="AY217" s="149" t="s">
        <v>248</v>
      </c>
    </row>
    <row r="218" spans="2:65" s="1" customFormat="1" ht="24.15" customHeight="1" x14ac:dyDescent="0.2">
      <c r="B218" s="184"/>
      <c r="C218" s="222" t="s">
        <v>400</v>
      </c>
      <c r="D218" s="222" t="s">
        <v>250</v>
      </c>
      <c r="E218" s="223" t="s">
        <v>850</v>
      </c>
      <c r="F218" s="224" t="s">
        <v>851</v>
      </c>
      <c r="G218" s="225" t="s">
        <v>193</v>
      </c>
      <c r="H218" s="226">
        <v>184.792</v>
      </c>
      <c r="I218" s="180">
        <v>0</v>
      </c>
      <c r="J218" s="228">
        <f>ROUND(I218*H218,2)</f>
        <v>0</v>
      </c>
      <c r="K218" s="141"/>
      <c r="L218" s="29"/>
      <c r="M218" s="142" t="s">
        <v>1</v>
      </c>
      <c r="N218" s="143" t="s">
        <v>43</v>
      </c>
      <c r="O218" s="144">
        <v>0.63100000000000001</v>
      </c>
      <c r="P218" s="144">
        <f>O218*H218</f>
        <v>116.603752</v>
      </c>
      <c r="Q218" s="144">
        <v>6.8479999999999999E-2</v>
      </c>
      <c r="R218" s="144">
        <f>Q218*H218</f>
        <v>12.65455616</v>
      </c>
      <c r="S218" s="144">
        <v>0</v>
      </c>
      <c r="T218" s="145">
        <f>S218*H218</f>
        <v>0</v>
      </c>
      <c r="AR218" s="146" t="s">
        <v>253</v>
      </c>
      <c r="AT218" s="146" t="s">
        <v>250</v>
      </c>
      <c r="AU218" s="146" t="s">
        <v>88</v>
      </c>
      <c r="AY218" s="17" t="s">
        <v>248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7" t="s">
        <v>86</v>
      </c>
      <c r="BK218" s="147">
        <f>ROUND(I218*H218,2)</f>
        <v>0</v>
      </c>
      <c r="BL218" s="17" t="s">
        <v>253</v>
      </c>
      <c r="BM218" s="146" t="s">
        <v>852</v>
      </c>
    </row>
    <row r="219" spans="2:65" s="12" customFormat="1" ht="30" x14ac:dyDescent="0.2">
      <c r="B219" s="229"/>
      <c r="C219" s="230"/>
      <c r="D219" s="231" t="s">
        <v>255</v>
      </c>
      <c r="E219" s="232" t="s">
        <v>1</v>
      </c>
      <c r="F219" s="233" t="s">
        <v>853</v>
      </c>
      <c r="G219" s="230"/>
      <c r="H219" s="234">
        <v>70.534000000000006</v>
      </c>
      <c r="I219" s="247"/>
      <c r="J219" s="230"/>
      <c r="L219" s="148"/>
      <c r="M219" s="150"/>
      <c r="T219" s="151"/>
      <c r="AT219" s="149" t="s">
        <v>255</v>
      </c>
      <c r="AU219" s="149" t="s">
        <v>88</v>
      </c>
      <c r="AV219" s="12" t="s">
        <v>88</v>
      </c>
      <c r="AW219" s="12" t="s">
        <v>34</v>
      </c>
      <c r="AX219" s="12" t="s">
        <v>78</v>
      </c>
      <c r="AY219" s="149" t="s">
        <v>248</v>
      </c>
    </row>
    <row r="220" spans="2:65" s="12" customFormat="1" ht="30" x14ac:dyDescent="0.2">
      <c r="B220" s="229"/>
      <c r="C220" s="230"/>
      <c r="D220" s="231" t="s">
        <v>255</v>
      </c>
      <c r="E220" s="232" t="s">
        <v>1</v>
      </c>
      <c r="F220" s="233" t="s">
        <v>854</v>
      </c>
      <c r="G220" s="230"/>
      <c r="H220" s="234">
        <v>54.173999999999999</v>
      </c>
      <c r="I220" s="247"/>
      <c r="J220" s="230"/>
      <c r="L220" s="148"/>
      <c r="M220" s="150"/>
      <c r="T220" s="151"/>
      <c r="AT220" s="149" t="s">
        <v>255</v>
      </c>
      <c r="AU220" s="149" t="s">
        <v>88</v>
      </c>
      <c r="AV220" s="12" t="s">
        <v>88</v>
      </c>
      <c r="AW220" s="12" t="s">
        <v>34</v>
      </c>
      <c r="AX220" s="12" t="s">
        <v>78</v>
      </c>
      <c r="AY220" s="149" t="s">
        <v>248</v>
      </c>
    </row>
    <row r="221" spans="2:65" s="12" customFormat="1" ht="30" x14ac:dyDescent="0.2">
      <c r="B221" s="229"/>
      <c r="C221" s="230"/>
      <c r="D221" s="231" t="s">
        <v>255</v>
      </c>
      <c r="E221" s="232" t="s">
        <v>1</v>
      </c>
      <c r="F221" s="233" t="s">
        <v>855</v>
      </c>
      <c r="G221" s="230"/>
      <c r="H221" s="234">
        <v>60.084000000000003</v>
      </c>
      <c r="I221" s="247"/>
      <c r="J221" s="230"/>
      <c r="L221" s="148"/>
      <c r="M221" s="150"/>
      <c r="T221" s="151"/>
      <c r="AT221" s="149" t="s">
        <v>255</v>
      </c>
      <c r="AU221" s="149" t="s">
        <v>88</v>
      </c>
      <c r="AV221" s="12" t="s">
        <v>88</v>
      </c>
      <c r="AW221" s="12" t="s">
        <v>34</v>
      </c>
      <c r="AX221" s="12" t="s">
        <v>78</v>
      </c>
      <c r="AY221" s="149" t="s">
        <v>248</v>
      </c>
    </row>
    <row r="222" spans="2:65" s="13" customFormat="1" x14ac:dyDescent="0.2">
      <c r="B222" s="235"/>
      <c r="C222" s="236"/>
      <c r="D222" s="231" t="s">
        <v>255</v>
      </c>
      <c r="E222" s="237" t="s">
        <v>1</v>
      </c>
      <c r="F222" s="238" t="s">
        <v>275</v>
      </c>
      <c r="G222" s="236"/>
      <c r="H222" s="239">
        <v>184.792</v>
      </c>
      <c r="I222" s="248"/>
      <c r="J222" s="236"/>
      <c r="L222" s="152"/>
      <c r="M222" s="154"/>
      <c r="T222" s="155"/>
      <c r="AT222" s="153" t="s">
        <v>255</v>
      </c>
      <c r="AU222" s="153" t="s">
        <v>88</v>
      </c>
      <c r="AV222" s="13" t="s">
        <v>253</v>
      </c>
      <c r="AW222" s="13" t="s">
        <v>34</v>
      </c>
      <c r="AX222" s="13" t="s">
        <v>86</v>
      </c>
      <c r="AY222" s="153" t="s">
        <v>248</v>
      </c>
    </row>
    <row r="223" spans="2:65" s="1" customFormat="1" ht="33" customHeight="1" x14ac:dyDescent="0.2">
      <c r="B223" s="184"/>
      <c r="C223" s="222" t="s">
        <v>405</v>
      </c>
      <c r="D223" s="222" t="s">
        <v>250</v>
      </c>
      <c r="E223" s="223" t="s">
        <v>856</v>
      </c>
      <c r="F223" s="224" t="s">
        <v>857</v>
      </c>
      <c r="G223" s="225" t="s">
        <v>193</v>
      </c>
      <c r="H223" s="226">
        <v>589.24900000000002</v>
      </c>
      <c r="I223" s="180">
        <v>0</v>
      </c>
      <c r="J223" s="228">
        <f>ROUND(I223*H223,2)</f>
        <v>0</v>
      </c>
      <c r="K223" s="141"/>
      <c r="L223" s="29"/>
      <c r="M223" s="142" t="s">
        <v>1</v>
      </c>
      <c r="N223" s="143" t="s">
        <v>43</v>
      </c>
      <c r="O223" s="144">
        <v>0.7</v>
      </c>
      <c r="P223" s="144">
        <f>O223*H223</f>
        <v>412.47429999999997</v>
      </c>
      <c r="Q223" s="144">
        <v>0.12911</v>
      </c>
      <c r="R223" s="144">
        <f>Q223*H223</f>
        <v>76.07793839</v>
      </c>
      <c r="S223" s="144">
        <v>0</v>
      </c>
      <c r="T223" s="145">
        <f>S223*H223</f>
        <v>0</v>
      </c>
      <c r="AR223" s="146" t="s">
        <v>253</v>
      </c>
      <c r="AT223" s="146" t="s">
        <v>250</v>
      </c>
      <c r="AU223" s="146" t="s">
        <v>88</v>
      </c>
      <c r="AY223" s="17" t="s">
        <v>248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86</v>
      </c>
      <c r="BK223" s="147">
        <f>ROUND(I223*H223,2)</f>
        <v>0</v>
      </c>
      <c r="BL223" s="17" t="s">
        <v>253</v>
      </c>
      <c r="BM223" s="146" t="s">
        <v>858</v>
      </c>
    </row>
    <row r="224" spans="2:65" s="12" customFormat="1" ht="40" x14ac:dyDescent="0.2">
      <c r="B224" s="229"/>
      <c r="C224" s="230"/>
      <c r="D224" s="231" t="s">
        <v>255</v>
      </c>
      <c r="E224" s="232" t="s">
        <v>1</v>
      </c>
      <c r="F224" s="233" t="s">
        <v>859</v>
      </c>
      <c r="G224" s="230"/>
      <c r="H224" s="234">
        <v>168.578</v>
      </c>
      <c r="I224" s="247"/>
      <c r="J224" s="230"/>
      <c r="L224" s="148"/>
      <c r="M224" s="150"/>
      <c r="T224" s="151"/>
      <c r="AT224" s="149" t="s">
        <v>255</v>
      </c>
      <c r="AU224" s="149" t="s">
        <v>88</v>
      </c>
      <c r="AV224" s="12" t="s">
        <v>88</v>
      </c>
      <c r="AW224" s="12" t="s">
        <v>34</v>
      </c>
      <c r="AX224" s="12" t="s">
        <v>78</v>
      </c>
      <c r="AY224" s="149" t="s">
        <v>248</v>
      </c>
    </row>
    <row r="225" spans="2:65" s="12" customFormat="1" ht="30" x14ac:dyDescent="0.2">
      <c r="B225" s="229"/>
      <c r="C225" s="230"/>
      <c r="D225" s="231" t="s">
        <v>255</v>
      </c>
      <c r="E225" s="232" t="s">
        <v>1</v>
      </c>
      <c r="F225" s="233" t="s">
        <v>860</v>
      </c>
      <c r="G225" s="230"/>
      <c r="H225" s="234">
        <v>251.714</v>
      </c>
      <c r="I225" s="247"/>
      <c r="J225" s="230"/>
      <c r="L225" s="148"/>
      <c r="M225" s="150"/>
      <c r="T225" s="151"/>
      <c r="AT225" s="149" t="s">
        <v>255</v>
      </c>
      <c r="AU225" s="149" t="s">
        <v>88</v>
      </c>
      <c r="AV225" s="12" t="s">
        <v>88</v>
      </c>
      <c r="AW225" s="12" t="s">
        <v>34</v>
      </c>
      <c r="AX225" s="12" t="s">
        <v>78</v>
      </c>
      <c r="AY225" s="149" t="s">
        <v>248</v>
      </c>
    </row>
    <row r="226" spans="2:65" s="12" customFormat="1" x14ac:dyDescent="0.2">
      <c r="B226" s="229"/>
      <c r="C226" s="230"/>
      <c r="D226" s="231" t="s">
        <v>255</v>
      </c>
      <c r="E226" s="232" t="s">
        <v>1</v>
      </c>
      <c r="F226" s="233" t="s">
        <v>861</v>
      </c>
      <c r="G226" s="230"/>
      <c r="H226" s="234">
        <v>-45.104999999999997</v>
      </c>
      <c r="I226" s="247"/>
      <c r="J226" s="230"/>
      <c r="L226" s="148"/>
      <c r="M226" s="150"/>
      <c r="T226" s="151"/>
      <c r="AT226" s="149" t="s">
        <v>255</v>
      </c>
      <c r="AU226" s="149" t="s">
        <v>88</v>
      </c>
      <c r="AV226" s="12" t="s">
        <v>88</v>
      </c>
      <c r="AW226" s="12" t="s">
        <v>34</v>
      </c>
      <c r="AX226" s="12" t="s">
        <v>78</v>
      </c>
      <c r="AY226" s="149" t="s">
        <v>248</v>
      </c>
    </row>
    <row r="227" spans="2:65" s="12" customFormat="1" ht="30" x14ac:dyDescent="0.2">
      <c r="B227" s="229"/>
      <c r="C227" s="230"/>
      <c r="D227" s="231" t="s">
        <v>255</v>
      </c>
      <c r="E227" s="232" t="s">
        <v>1</v>
      </c>
      <c r="F227" s="233" t="s">
        <v>862</v>
      </c>
      <c r="G227" s="230"/>
      <c r="H227" s="234">
        <v>86.013999999999996</v>
      </c>
      <c r="I227" s="247"/>
      <c r="J227" s="230"/>
      <c r="L227" s="148"/>
      <c r="M227" s="150"/>
      <c r="T227" s="151"/>
      <c r="AT227" s="149" t="s">
        <v>255</v>
      </c>
      <c r="AU227" s="149" t="s">
        <v>88</v>
      </c>
      <c r="AV227" s="12" t="s">
        <v>88</v>
      </c>
      <c r="AW227" s="12" t="s">
        <v>34</v>
      </c>
      <c r="AX227" s="12" t="s">
        <v>78</v>
      </c>
      <c r="AY227" s="149" t="s">
        <v>248</v>
      </c>
    </row>
    <row r="228" spans="2:65" s="12" customFormat="1" ht="40" x14ac:dyDescent="0.2">
      <c r="B228" s="229"/>
      <c r="C228" s="230"/>
      <c r="D228" s="231" t="s">
        <v>255</v>
      </c>
      <c r="E228" s="232" t="s">
        <v>1</v>
      </c>
      <c r="F228" s="233" t="s">
        <v>863</v>
      </c>
      <c r="G228" s="230"/>
      <c r="H228" s="234">
        <v>128.048</v>
      </c>
      <c r="I228" s="247"/>
      <c r="J228" s="230"/>
      <c r="L228" s="148"/>
      <c r="M228" s="150"/>
      <c r="T228" s="151"/>
      <c r="AT228" s="149" t="s">
        <v>255</v>
      </c>
      <c r="AU228" s="149" t="s">
        <v>88</v>
      </c>
      <c r="AV228" s="12" t="s">
        <v>88</v>
      </c>
      <c r="AW228" s="12" t="s">
        <v>34</v>
      </c>
      <c r="AX228" s="12" t="s">
        <v>78</v>
      </c>
      <c r="AY228" s="149" t="s">
        <v>248</v>
      </c>
    </row>
    <row r="229" spans="2:65" s="13" customFormat="1" x14ac:dyDescent="0.2">
      <c r="B229" s="235"/>
      <c r="C229" s="236"/>
      <c r="D229" s="231" t="s">
        <v>255</v>
      </c>
      <c r="E229" s="237" t="s">
        <v>1</v>
      </c>
      <c r="F229" s="238" t="s">
        <v>275</v>
      </c>
      <c r="G229" s="236"/>
      <c r="H229" s="239">
        <v>589.24900000000002</v>
      </c>
      <c r="I229" s="248"/>
      <c r="J229" s="236"/>
      <c r="L229" s="152"/>
      <c r="M229" s="154"/>
      <c r="T229" s="155"/>
      <c r="AT229" s="153" t="s">
        <v>255</v>
      </c>
      <c r="AU229" s="153" t="s">
        <v>88</v>
      </c>
      <c r="AV229" s="13" t="s">
        <v>253</v>
      </c>
      <c r="AW229" s="13" t="s">
        <v>34</v>
      </c>
      <c r="AX229" s="13" t="s">
        <v>86</v>
      </c>
      <c r="AY229" s="153" t="s">
        <v>248</v>
      </c>
    </row>
    <row r="230" spans="2:65" s="1" customFormat="1" ht="24.15" customHeight="1" x14ac:dyDescent="0.2">
      <c r="B230" s="184"/>
      <c r="C230" s="222" t="s">
        <v>409</v>
      </c>
      <c r="D230" s="222" t="s">
        <v>250</v>
      </c>
      <c r="E230" s="223" t="s">
        <v>864</v>
      </c>
      <c r="F230" s="224" t="s">
        <v>865</v>
      </c>
      <c r="G230" s="225" t="s">
        <v>193</v>
      </c>
      <c r="H230" s="226">
        <v>4.8</v>
      </c>
      <c r="I230" s="180">
        <v>0</v>
      </c>
      <c r="J230" s="228">
        <f>ROUND(I230*H230,2)</f>
        <v>0</v>
      </c>
      <c r="K230" s="141"/>
      <c r="L230" s="29"/>
      <c r="M230" s="142" t="s">
        <v>1</v>
      </c>
      <c r="N230" s="143" t="s">
        <v>43</v>
      </c>
      <c r="O230" s="144">
        <v>1.1299999999999999</v>
      </c>
      <c r="P230" s="144">
        <f>O230*H230</f>
        <v>5.4239999999999995</v>
      </c>
      <c r="Q230" s="144">
        <v>0.17330000000000001</v>
      </c>
      <c r="R230" s="144">
        <f>Q230*H230</f>
        <v>0.83184000000000002</v>
      </c>
      <c r="S230" s="144">
        <v>0</v>
      </c>
      <c r="T230" s="145">
        <f>S230*H230</f>
        <v>0</v>
      </c>
      <c r="AR230" s="146" t="s">
        <v>253</v>
      </c>
      <c r="AT230" s="146" t="s">
        <v>250</v>
      </c>
      <c r="AU230" s="146" t="s">
        <v>88</v>
      </c>
      <c r="AY230" s="17" t="s">
        <v>248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7" t="s">
        <v>86</v>
      </c>
      <c r="BK230" s="147">
        <f>ROUND(I230*H230,2)</f>
        <v>0</v>
      </c>
      <c r="BL230" s="17" t="s">
        <v>253</v>
      </c>
      <c r="BM230" s="146" t="s">
        <v>866</v>
      </c>
    </row>
    <row r="231" spans="2:65" s="12" customFormat="1" x14ac:dyDescent="0.2">
      <c r="B231" s="229"/>
      <c r="C231" s="230"/>
      <c r="D231" s="231" t="s">
        <v>255</v>
      </c>
      <c r="E231" s="232" t="s">
        <v>1</v>
      </c>
      <c r="F231" s="233" t="s">
        <v>867</v>
      </c>
      <c r="G231" s="230"/>
      <c r="H231" s="234">
        <v>4.8</v>
      </c>
      <c r="I231" s="247"/>
      <c r="J231" s="230"/>
      <c r="L231" s="148"/>
      <c r="M231" s="150"/>
      <c r="T231" s="151"/>
      <c r="AT231" s="149" t="s">
        <v>255</v>
      </c>
      <c r="AU231" s="149" t="s">
        <v>88</v>
      </c>
      <c r="AV231" s="12" t="s">
        <v>88</v>
      </c>
      <c r="AW231" s="12" t="s">
        <v>34</v>
      </c>
      <c r="AX231" s="12" t="s">
        <v>86</v>
      </c>
      <c r="AY231" s="149" t="s">
        <v>248</v>
      </c>
    </row>
    <row r="232" spans="2:65" s="1" customFormat="1" ht="16.5" customHeight="1" x14ac:dyDescent="0.2">
      <c r="B232" s="184"/>
      <c r="C232" s="222" t="s">
        <v>413</v>
      </c>
      <c r="D232" s="222" t="s">
        <v>250</v>
      </c>
      <c r="E232" s="223" t="s">
        <v>868</v>
      </c>
      <c r="F232" s="224" t="s">
        <v>869</v>
      </c>
      <c r="G232" s="225" t="s">
        <v>259</v>
      </c>
      <c r="H232" s="226">
        <v>34</v>
      </c>
      <c r="I232" s="180">
        <v>0</v>
      </c>
      <c r="J232" s="228">
        <f>ROUND(I232*H232,2)</f>
        <v>0</v>
      </c>
      <c r="K232" s="141"/>
      <c r="L232" s="29"/>
      <c r="M232" s="142" t="s">
        <v>1</v>
      </c>
      <c r="N232" s="143" t="s">
        <v>43</v>
      </c>
      <c r="O232" s="144">
        <v>0.63</v>
      </c>
      <c r="P232" s="144">
        <f>O232*H232</f>
        <v>21.42</v>
      </c>
      <c r="Q232" s="144">
        <v>2.8080000000000001E-2</v>
      </c>
      <c r="R232" s="144">
        <f>Q232*H232</f>
        <v>0.95472000000000001</v>
      </c>
      <c r="S232" s="144">
        <v>0</v>
      </c>
      <c r="T232" s="145">
        <f>S232*H232</f>
        <v>0</v>
      </c>
      <c r="AR232" s="146" t="s">
        <v>253</v>
      </c>
      <c r="AT232" s="146" t="s">
        <v>250</v>
      </c>
      <c r="AU232" s="146" t="s">
        <v>88</v>
      </c>
      <c r="AY232" s="17" t="s">
        <v>248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7" t="s">
        <v>86</v>
      </c>
      <c r="BK232" s="147">
        <f>ROUND(I232*H232,2)</f>
        <v>0</v>
      </c>
      <c r="BL232" s="17" t="s">
        <v>253</v>
      </c>
      <c r="BM232" s="146" t="s">
        <v>870</v>
      </c>
    </row>
    <row r="233" spans="2:65" s="12" customFormat="1" x14ac:dyDescent="0.2">
      <c r="B233" s="229"/>
      <c r="C233" s="230"/>
      <c r="D233" s="231" t="s">
        <v>255</v>
      </c>
      <c r="E233" s="232" t="s">
        <v>1</v>
      </c>
      <c r="F233" s="233" t="s">
        <v>871</v>
      </c>
      <c r="G233" s="230"/>
      <c r="H233" s="234">
        <v>3</v>
      </c>
      <c r="I233" s="247"/>
      <c r="J233" s="230"/>
      <c r="L233" s="148"/>
      <c r="M233" s="150"/>
      <c r="T233" s="151"/>
      <c r="AT233" s="149" t="s">
        <v>255</v>
      </c>
      <c r="AU233" s="149" t="s">
        <v>88</v>
      </c>
      <c r="AV233" s="12" t="s">
        <v>88</v>
      </c>
      <c r="AW233" s="12" t="s">
        <v>34</v>
      </c>
      <c r="AX233" s="12" t="s">
        <v>78</v>
      </c>
      <c r="AY233" s="149" t="s">
        <v>248</v>
      </c>
    </row>
    <row r="234" spans="2:65" s="12" customFormat="1" x14ac:dyDescent="0.2">
      <c r="B234" s="229"/>
      <c r="C234" s="230"/>
      <c r="D234" s="231" t="s">
        <v>255</v>
      </c>
      <c r="E234" s="232" t="s">
        <v>1</v>
      </c>
      <c r="F234" s="233" t="s">
        <v>872</v>
      </c>
      <c r="G234" s="230"/>
      <c r="H234" s="234">
        <v>15</v>
      </c>
      <c r="I234" s="247"/>
      <c r="J234" s="230"/>
      <c r="L234" s="148"/>
      <c r="M234" s="150"/>
      <c r="T234" s="151"/>
      <c r="AT234" s="149" t="s">
        <v>255</v>
      </c>
      <c r="AU234" s="149" t="s">
        <v>88</v>
      </c>
      <c r="AV234" s="12" t="s">
        <v>88</v>
      </c>
      <c r="AW234" s="12" t="s">
        <v>34</v>
      </c>
      <c r="AX234" s="12" t="s">
        <v>78</v>
      </c>
      <c r="AY234" s="149" t="s">
        <v>248</v>
      </c>
    </row>
    <row r="235" spans="2:65" s="12" customFormat="1" x14ac:dyDescent="0.2">
      <c r="B235" s="229"/>
      <c r="C235" s="230"/>
      <c r="D235" s="231" t="s">
        <v>255</v>
      </c>
      <c r="E235" s="232" t="s">
        <v>1</v>
      </c>
      <c r="F235" s="233" t="s">
        <v>873</v>
      </c>
      <c r="G235" s="230"/>
      <c r="H235" s="234">
        <v>2</v>
      </c>
      <c r="I235" s="247"/>
      <c r="J235" s="230"/>
      <c r="L235" s="148"/>
      <c r="M235" s="150"/>
      <c r="T235" s="151"/>
      <c r="AT235" s="149" t="s">
        <v>255</v>
      </c>
      <c r="AU235" s="149" t="s">
        <v>88</v>
      </c>
      <c r="AV235" s="12" t="s">
        <v>88</v>
      </c>
      <c r="AW235" s="12" t="s">
        <v>34</v>
      </c>
      <c r="AX235" s="12" t="s">
        <v>78</v>
      </c>
      <c r="AY235" s="149" t="s">
        <v>248</v>
      </c>
    </row>
    <row r="236" spans="2:65" s="12" customFormat="1" x14ac:dyDescent="0.2">
      <c r="B236" s="229"/>
      <c r="C236" s="230"/>
      <c r="D236" s="231" t="s">
        <v>255</v>
      </c>
      <c r="E236" s="232" t="s">
        <v>1</v>
      </c>
      <c r="F236" s="233" t="s">
        <v>874</v>
      </c>
      <c r="G236" s="230"/>
      <c r="H236" s="234">
        <v>8</v>
      </c>
      <c r="I236" s="247"/>
      <c r="J236" s="230"/>
      <c r="L236" s="148"/>
      <c r="M236" s="150"/>
      <c r="T236" s="151"/>
      <c r="AT236" s="149" t="s">
        <v>255</v>
      </c>
      <c r="AU236" s="149" t="s">
        <v>88</v>
      </c>
      <c r="AV236" s="12" t="s">
        <v>88</v>
      </c>
      <c r="AW236" s="12" t="s">
        <v>34</v>
      </c>
      <c r="AX236" s="12" t="s">
        <v>78</v>
      </c>
      <c r="AY236" s="149" t="s">
        <v>248</v>
      </c>
    </row>
    <row r="237" spans="2:65" s="12" customFormat="1" x14ac:dyDescent="0.2">
      <c r="B237" s="229"/>
      <c r="C237" s="230"/>
      <c r="D237" s="231" t="s">
        <v>255</v>
      </c>
      <c r="E237" s="232" t="s">
        <v>1</v>
      </c>
      <c r="F237" s="233" t="s">
        <v>875</v>
      </c>
      <c r="G237" s="230"/>
      <c r="H237" s="234">
        <v>4</v>
      </c>
      <c r="I237" s="247"/>
      <c r="J237" s="230"/>
      <c r="L237" s="148"/>
      <c r="M237" s="150"/>
      <c r="T237" s="151"/>
      <c r="AT237" s="149" t="s">
        <v>255</v>
      </c>
      <c r="AU237" s="149" t="s">
        <v>88</v>
      </c>
      <c r="AV237" s="12" t="s">
        <v>88</v>
      </c>
      <c r="AW237" s="12" t="s">
        <v>34</v>
      </c>
      <c r="AX237" s="12" t="s">
        <v>78</v>
      </c>
      <c r="AY237" s="149" t="s">
        <v>248</v>
      </c>
    </row>
    <row r="238" spans="2:65" s="12" customFormat="1" x14ac:dyDescent="0.2">
      <c r="B238" s="229"/>
      <c r="C238" s="230"/>
      <c r="D238" s="231" t="s">
        <v>255</v>
      </c>
      <c r="E238" s="232" t="s">
        <v>1</v>
      </c>
      <c r="F238" s="233" t="s">
        <v>876</v>
      </c>
      <c r="G238" s="230"/>
      <c r="H238" s="234">
        <v>2</v>
      </c>
      <c r="I238" s="247"/>
      <c r="J238" s="230"/>
      <c r="L238" s="148"/>
      <c r="M238" s="150"/>
      <c r="T238" s="151"/>
      <c r="AT238" s="149" t="s">
        <v>255</v>
      </c>
      <c r="AU238" s="149" t="s">
        <v>88</v>
      </c>
      <c r="AV238" s="12" t="s">
        <v>88</v>
      </c>
      <c r="AW238" s="12" t="s">
        <v>34</v>
      </c>
      <c r="AX238" s="12" t="s">
        <v>78</v>
      </c>
      <c r="AY238" s="149" t="s">
        <v>248</v>
      </c>
    </row>
    <row r="239" spans="2:65" s="13" customFormat="1" x14ac:dyDescent="0.2">
      <c r="B239" s="235"/>
      <c r="C239" s="236"/>
      <c r="D239" s="231" t="s">
        <v>255</v>
      </c>
      <c r="E239" s="237" t="s">
        <v>1</v>
      </c>
      <c r="F239" s="238" t="s">
        <v>275</v>
      </c>
      <c r="G239" s="236"/>
      <c r="H239" s="239">
        <v>34</v>
      </c>
      <c r="I239" s="248"/>
      <c r="J239" s="236"/>
      <c r="L239" s="152"/>
      <c r="M239" s="154"/>
      <c r="T239" s="155"/>
      <c r="AT239" s="153" t="s">
        <v>255</v>
      </c>
      <c r="AU239" s="153" t="s">
        <v>88</v>
      </c>
      <c r="AV239" s="13" t="s">
        <v>253</v>
      </c>
      <c r="AW239" s="13" t="s">
        <v>34</v>
      </c>
      <c r="AX239" s="13" t="s">
        <v>86</v>
      </c>
      <c r="AY239" s="153" t="s">
        <v>248</v>
      </c>
    </row>
    <row r="240" spans="2:65" s="1" customFormat="1" ht="24.15" customHeight="1" x14ac:dyDescent="0.2">
      <c r="B240" s="184"/>
      <c r="C240" s="240" t="s">
        <v>418</v>
      </c>
      <c r="D240" s="240" t="s">
        <v>351</v>
      </c>
      <c r="E240" s="241" t="s">
        <v>877</v>
      </c>
      <c r="F240" s="242" t="s">
        <v>878</v>
      </c>
      <c r="G240" s="243" t="s">
        <v>343</v>
      </c>
      <c r="H240" s="244">
        <v>1.0620000000000001</v>
      </c>
      <c r="I240" s="181">
        <v>0</v>
      </c>
      <c r="J240" s="246">
        <f>ROUND(I240*H240,2)</f>
        <v>0</v>
      </c>
      <c r="K240" s="156"/>
      <c r="L240" s="157"/>
      <c r="M240" s="158" t="s">
        <v>1</v>
      </c>
      <c r="N240" s="159" t="s">
        <v>43</v>
      </c>
      <c r="O240" s="144">
        <v>0</v>
      </c>
      <c r="P240" s="144">
        <f>O240*H240</f>
        <v>0</v>
      </c>
      <c r="Q240" s="144">
        <v>1</v>
      </c>
      <c r="R240" s="144">
        <f>Q240*H240</f>
        <v>1.0620000000000001</v>
      </c>
      <c r="S240" s="144">
        <v>0</v>
      </c>
      <c r="T240" s="145">
        <f>S240*H240</f>
        <v>0</v>
      </c>
      <c r="AR240" s="146" t="s">
        <v>409</v>
      </c>
      <c r="AT240" s="146" t="s">
        <v>351</v>
      </c>
      <c r="AU240" s="146" t="s">
        <v>88</v>
      </c>
      <c r="AY240" s="17" t="s">
        <v>248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7" t="s">
        <v>86</v>
      </c>
      <c r="BK240" s="147">
        <f>ROUND(I240*H240,2)</f>
        <v>0</v>
      </c>
      <c r="BL240" s="17" t="s">
        <v>330</v>
      </c>
      <c r="BM240" s="146" t="s">
        <v>879</v>
      </c>
    </row>
    <row r="241" spans="2:65" s="12" customFormat="1" x14ac:dyDescent="0.2">
      <c r="B241" s="229"/>
      <c r="C241" s="230"/>
      <c r="D241" s="231" t="s">
        <v>255</v>
      </c>
      <c r="E241" s="232" t="s">
        <v>1</v>
      </c>
      <c r="F241" s="233" t="s">
        <v>880</v>
      </c>
      <c r="G241" s="230"/>
      <c r="H241" s="234">
        <v>0.52200000000000002</v>
      </c>
      <c r="I241" s="247"/>
      <c r="J241" s="230"/>
      <c r="L241" s="148"/>
      <c r="M241" s="150"/>
      <c r="T241" s="151"/>
      <c r="AT241" s="149" t="s">
        <v>255</v>
      </c>
      <c r="AU241" s="149" t="s">
        <v>88</v>
      </c>
      <c r="AV241" s="12" t="s">
        <v>88</v>
      </c>
      <c r="AW241" s="12" t="s">
        <v>34</v>
      </c>
      <c r="AX241" s="12" t="s">
        <v>78</v>
      </c>
      <c r="AY241" s="149" t="s">
        <v>248</v>
      </c>
    </row>
    <row r="242" spans="2:65" s="12" customFormat="1" x14ac:dyDescent="0.2">
      <c r="B242" s="229"/>
      <c r="C242" s="230"/>
      <c r="D242" s="231" t="s">
        <v>255</v>
      </c>
      <c r="E242" s="232" t="s">
        <v>1</v>
      </c>
      <c r="F242" s="233" t="s">
        <v>881</v>
      </c>
      <c r="G242" s="230"/>
      <c r="H242" s="234">
        <v>0.54</v>
      </c>
      <c r="I242" s="247"/>
      <c r="J242" s="230"/>
      <c r="L242" s="148"/>
      <c r="M242" s="150"/>
      <c r="T242" s="151"/>
      <c r="AT242" s="149" t="s">
        <v>255</v>
      </c>
      <c r="AU242" s="149" t="s">
        <v>88</v>
      </c>
      <c r="AV242" s="12" t="s">
        <v>88</v>
      </c>
      <c r="AW242" s="12" t="s">
        <v>34</v>
      </c>
      <c r="AX242" s="12" t="s">
        <v>78</v>
      </c>
      <c r="AY242" s="149" t="s">
        <v>248</v>
      </c>
    </row>
    <row r="243" spans="2:65" s="13" customFormat="1" x14ac:dyDescent="0.2">
      <c r="B243" s="235"/>
      <c r="C243" s="236"/>
      <c r="D243" s="231" t="s">
        <v>255</v>
      </c>
      <c r="E243" s="237" t="s">
        <v>1</v>
      </c>
      <c r="F243" s="238" t="s">
        <v>275</v>
      </c>
      <c r="G243" s="236"/>
      <c r="H243" s="239">
        <v>1.0620000000000001</v>
      </c>
      <c r="I243" s="248"/>
      <c r="J243" s="236"/>
      <c r="L243" s="152"/>
      <c r="M243" s="154"/>
      <c r="T243" s="155"/>
      <c r="AT243" s="153" t="s">
        <v>255</v>
      </c>
      <c r="AU243" s="153" t="s">
        <v>88</v>
      </c>
      <c r="AV243" s="13" t="s">
        <v>253</v>
      </c>
      <c r="AW243" s="13" t="s">
        <v>34</v>
      </c>
      <c r="AX243" s="13" t="s">
        <v>86</v>
      </c>
      <c r="AY243" s="153" t="s">
        <v>248</v>
      </c>
    </row>
    <row r="244" spans="2:65" s="1" customFormat="1" ht="21.75" customHeight="1" x14ac:dyDescent="0.2">
      <c r="B244" s="184"/>
      <c r="C244" s="240" t="s">
        <v>422</v>
      </c>
      <c r="D244" s="240" t="s">
        <v>351</v>
      </c>
      <c r="E244" s="241" t="s">
        <v>882</v>
      </c>
      <c r="F244" s="242" t="s">
        <v>883</v>
      </c>
      <c r="G244" s="243" t="s">
        <v>343</v>
      </c>
      <c r="H244" s="244">
        <v>0.84</v>
      </c>
      <c r="I244" s="181">
        <v>0</v>
      </c>
      <c r="J244" s="246">
        <f>ROUND(I244*H244,2)</f>
        <v>0</v>
      </c>
      <c r="K244" s="156"/>
      <c r="L244" s="157"/>
      <c r="M244" s="158" t="s">
        <v>1</v>
      </c>
      <c r="N244" s="159" t="s">
        <v>43</v>
      </c>
      <c r="O244" s="144">
        <v>0</v>
      </c>
      <c r="P244" s="144">
        <f>O244*H244</f>
        <v>0</v>
      </c>
      <c r="Q244" s="144">
        <v>1</v>
      </c>
      <c r="R244" s="144">
        <f>Q244*H244</f>
        <v>0.84</v>
      </c>
      <c r="S244" s="144">
        <v>0</v>
      </c>
      <c r="T244" s="145">
        <f>S244*H244</f>
        <v>0</v>
      </c>
      <c r="AR244" s="146" t="s">
        <v>409</v>
      </c>
      <c r="AT244" s="146" t="s">
        <v>351</v>
      </c>
      <c r="AU244" s="146" t="s">
        <v>88</v>
      </c>
      <c r="AY244" s="17" t="s">
        <v>248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7" t="s">
        <v>86</v>
      </c>
      <c r="BK244" s="147">
        <f>ROUND(I244*H244,2)</f>
        <v>0</v>
      </c>
      <c r="BL244" s="17" t="s">
        <v>330</v>
      </c>
      <c r="BM244" s="146" t="s">
        <v>884</v>
      </c>
    </row>
    <row r="245" spans="2:65" s="12" customFormat="1" x14ac:dyDescent="0.2">
      <c r="B245" s="229"/>
      <c r="C245" s="230"/>
      <c r="D245" s="231" t="s">
        <v>255</v>
      </c>
      <c r="E245" s="232" t="s">
        <v>1</v>
      </c>
      <c r="F245" s="233" t="s">
        <v>885</v>
      </c>
      <c r="G245" s="230"/>
      <c r="H245" s="234">
        <v>0.84</v>
      </c>
      <c r="I245" s="247"/>
      <c r="J245" s="230"/>
      <c r="L245" s="148"/>
      <c r="M245" s="150"/>
      <c r="T245" s="151"/>
      <c r="AT245" s="149" t="s">
        <v>255</v>
      </c>
      <c r="AU245" s="149" t="s">
        <v>88</v>
      </c>
      <c r="AV245" s="12" t="s">
        <v>88</v>
      </c>
      <c r="AW245" s="12" t="s">
        <v>34</v>
      </c>
      <c r="AX245" s="12" t="s">
        <v>86</v>
      </c>
      <c r="AY245" s="149" t="s">
        <v>248</v>
      </c>
    </row>
    <row r="246" spans="2:65" s="1" customFormat="1" ht="24.15" customHeight="1" x14ac:dyDescent="0.2">
      <c r="B246" s="184"/>
      <c r="C246" s="240" t="s">
        <v>427</v>
      </c>
      <c r="D246" s="240" t="s">
        <v>351</v>
      </c>
      <c r="E246" s="241" t="s">
        <v>886</v>
      </c>
      <c r="F246" s="242" t="s">
        <v>887</v>
      </c>
      <c r="G246" s="243" t="s">
        <v>343</v>
      </c>
      <c r="H246" s="244">
        <v>5.8000000000000003E-2</v>
      </c>
      <c r="I246" s="181">
        <v>0</v>
      </c>
      <c r="J246" s="246">
        <f>ROUND(I246*H246,2)</f>
        <v>0</v>
      </c>
      <c r="K246" s="156"/>
      <c r="L246" s="157"/>
      <c r="M246" s="158" t="s">
        <v>1</v>
      </c>
      <c r="N246" s="159" t="s">
        <v>43</v>
      </c>
      <c r="O246" s="144">
        <v>0</v>
      </c>
      <c r="P246" s="144">
        <f>O246*H246</f>
        <v>0</v>
      </c>
      <c r="Q246" s="144">
        <v>1</v>
      </c>
      <c r="R246" s="144">
        <f>Q246*H246</f>
        <v>5.8000000000000003E-2</v>
      </c>
      <c r="S246" s="144">
        <v>0</v>
      </c>
      <c r="T246" s="145">
        <f>S246*H246</f>
        <v>0</v>
      </c>
      <c r="AR246" s="146" t="s">
        <v>409</v>
      </c>
      <c r="AT246" s="146" t="s">
        <v>351</v>
      </c>
      <c r="AU246" s="146" t="s">
        <v>88</v>
      </c>
      <c r="AY246" s="17" t="s">
        <v>248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7" t="s">
        <v>86</v>
      </c>
      <c r="BK246" s="147">
        <f>ROUND(I246*H246,2)</f>
        <v>0</v>
      </c>
      <c r="BL246" s="17" t="s">
        <v>330</v>
      </c>
      <c r="BM246" s="146" t="s">
        <v>888</v>
      </c>
    </row>
    <row r="247" spans="2:65" s="12" customFormat="1" x14ac:dyDescent="0.2">
      <c r="B247" s="229"/>
      <c r="C247" s="230"/>
      <c r="D247" s="231" t="s">
        <v>255</v>
      </c>
      <c r="E247" s="232" t="s">
        <v>1</v>
      </c>
      <c r="F247" s="233" t="s">
        <v>889</v>
      </c>
      <c r="G247" s="230"/>
      <c r="H247" s="234">
        <v>5.2999999999999999E-2</v>
      </c>
      <c r="I247" s="247"/>
      <c r="J247" s="230"/>
      <c r="L247" s="148"/>
      <c r="M247" s="150"/>
      <c r="T247" s="151"/>
      <c r="AT247" s="149" t="s">
        <v>255</v>
      </c>
      <c r="AU247" s="149" t="s">
        <v>88</v>
      </c>
      <c r="AV247" s="12" t="s">
        <v>88</v>
      </c>
      <c r="AW247" s="12" t="s">
        <v>34</v>
      </c>
      <c r="AX247" s="12" t="s">
        <v>86</v>
      </c>
      <c r="AY247" s="149" t="s">
        <v>248</v>
      </c>
    </row>
    <row r="248" spans="2:65" s="12" customFormat="1" x14ac:dyDescent="0.2">
      <c r="B248" s="229"/>
      <c r="C248" s="230"/>
      <c r="D248" s="231" t="s">
        <v>255</v>
      </c>
      <c r="E248" s="230"/>
      <c r="F248" s="233" t="s">
        <v>890</v>
      </c>
      <c r="G248" s="230"/>
      <c r="H248" s="234">
        <v>5.8000000000000003E-2</v>
      </c>
      <c r="I248" s="247"/>
      <c r="J248" s="230"/>
      <c r="L248" s="148"/>
      <c r="M248" s="150"/>
      <c r="T248" s="151"/>
      <c r="AT248" s="149" t="s">
        <v>255</v>
      </c>
      <c r="AU248" s="149" t="s">
        <v>88</v>
      </c>
      <c r="AV248" s="12" t="s">
        <v>88</v>
      </c>
      <c r="AW248" s="12" t="s">
        <v>3</v>
      </c>
      <c r="AX248" s="12" t="s">
        <v>86</v>
      </c>
      <c r="AY248" s="149" t="s">
        <v>248</v>
      </c>
    </row>
    <row r="249" spans="2:65" s="1" customFormat="1" ht="24.15" customHeight="1" x14ac:dyDescent="0.2">
      <c r="B249" s="184"/>
      <c r="C249" s="240" t="s">
        <v>432</v>
      </c>
      <c r="D249" s="240" t="s">
        <v>351</v>
      </c>
      <c r="E249" s="241" t="s">
        <v>891</v>
      </c>
      <c r="F249" s="242" t="s">
        <v>892</v>
      </c>
      <c r="G249" s="243" t="s">
        <v>343</v>
      </c>
      <c r="H249" s="244">
        <v>1.9990000000000001</v>
      </c>
      <c r="I249" s="181">
        <v>0</v>
      </c>
      <c r="J249" s="246">
        <f>ROUND(I249*H249,2)</f>
        <v>0</v>
      </c>
      <c r="K249" s="156"/>
      <c r="L249" s="157"/>
      <c r="M249" s="158" t="s">
        <v>1</v>
      </c>
      <c r="N249" s="159" t="s">
        <v>43</v>
      </c>
      <c r="O249" s="144">
        <v>0</v>
      </c>
      <c r="P249" s="144">
        <f>O249*H249</f>
        <v>0</v>
      </c>
      <c r="Q249" s="144">
        <v>1</v>
      </c>
      <c r="R249" s="144">
        <f>Q249*H249</f>
        <v>1.9990000000000001</v>
      </c>
      <c r="S249" s="144">
        <v>0</v>
      </c>
      <c r="T249" s="145">
        <f>S249*H249</f>
        <v>0</v>
      </c>
      <c r="AR249" s="146" t="s">
        <v>409</v>
      </c>
      <c r="AT249" s="146" t="s">
        <v>351</v>
      </c>
      <c r="AU249" s="146" t="s">
        <v>88</v>
      </c>
      <c r="AY249" s="17" t="s">
        <v>248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7" t="s">
        <v>86</v>
      </c>
      <c r="BK249" s="147">
        <f>ROUND(I249*H249,2)</f>
        <v>0</v>
      </c>
      <c r="BL249" s="17" t="s">
        <v>330</v>
      </c>
      <c r="BM249" s="146" t="s">
        <v>893</v>
      </c>
    </row>
    <row r="250" spans="2:65" s="12" customFormat="1" ht="20" x14ac:dyDescent="0.2">
      <c r="B250" s="229"/>
      <c r="C250" s="230"/>
      <c r="D250" s="231" t="s">
        <v>255</v>
      </c>
      <c r="E250" s="232" t="s">
        <v>1</v>
      </c>
      <c r="F250" s="233" t="s">
        <v>894</v>
      </c>
      <c r="G250" s="230"/>
      <c r="H250" s="234">
        <v>1.8169999999999999</v>
      </c>
      <c r="I250" s="247"/>
      <c r="J250" s="230"/>
      <c r="L250" s="148"/>
      <c r="M250" s="150"/>
      <c r="T250" s="151"/>
      <c r="AT250" s="149" t="s">
        <v>255</v>
      </c>
      <c r="AU250" s="149" t="s">
        <v>88</v>
      </c>
      <c r="AV250" s="12" t="s">
        <v>88</v>
      </c>
      <c r="AW250" s="12" t="s">
        <v>34</v>
      </c>
      <c r="AX250" s="12" t="s">
        <v>86</v>
      </c>
      <c r="AY250" s="149" t="s">
        <v>248</v>
      </c>
    </row>
    <row r="251" spans="2:65" s="12" customFormat="1" x14ac:dyDescent="0.2">
      <c r="B251" s="229"/>
      <c r="C251" s="230"/>
      <c r="D251" s="231" t="s">
        <v>255</v>
      </c>
      <c r="E251" s="230"/>
      <c r="F251" s="233" t="s">
        <v>895</v>
      </c>
      <c r="G251" s="230"/>
      <c r="H251" s="234">
        <v>1.9990000000000001</v>
      </c>
      <c r="I251" s="247"/>
      <c r="J251" s="230"/>
      <c r="L251" s="148"/>
      <c r="M251" s="150"/>
      <c r="T251" s="151"/>
      <c r="AT251" s="149" t="s">
        <v>255</v>
      </c>
      <c r="AU251" s="149" t="s">
        <v>88</v>
      </c>
      <c r="AV251" s="12" t="s">
        <v>88</v>
      </c>
      <c r="AW251" s="12" t="s">
        <v>3</v>
      </c>
      <c r="AX251" s="12" t="s">
        <v>86</v>
      </c>
      <c r="AY251" s="149" t="s">
        <v>248</v>
      </c>
    </row>
    <row r="252" spans="2:65" s="1" customFormat="1" ht="24.15" customHeight="1" x14ac:dyDescent="0.2">
      <c r="B252" s="184"/>
      <c r="C252" s="240" t="s">
        <v>437</v>
      </c>
      <c r="D252" s="240" t="s">
        <v>351</v>
      </c>
      <c r="E252" s="241" t="s">
        <v>896</v>
      </c>
      <c r="F252" s="242" t="s">
        <v>897</v>
      </c>
      <c r="G252" s="243" t="s">
        <v>343</v>
      </c>
      <c r="H252" s="244">
        <v>1.403</v>
      </c>
      <c r="I252" s="181">
        <v>0</v>
      </c>
      <c r="J252" s="246">
        <f>ROUND(I252*H252,2)</f>
        <v>0</v>
      </c>
      <c r="K252" s="156"/>
      <c r="L252" s="157"/>
      <c r="M252" s="158" t="s">
        <v>1</v>
      </c>
      <c r="N252" s="159" t="s">
        <v>43</v>
      </c>
      <c r="O252" s="144">
        <v>0</v>
      </c>
      <c r="P252" s="144">
        <f>O252*H252</f>
        <v>0</v>
      </c>
      <c r="Q252" s="144">
        <v>1</v>
      </c>
      <c r="R252" s="144">
        <f>Q252*H252</f>
        <v>1.403</v>
      </c>
      <c r="S252" s="144">
        <v>0</v>
      </c>
      <c r="T252" s="145">
        <f>S252*H252</f>
        <v>0</v>
      </c>
      <c r="AR252" s="146" t="s">
        <v>409</v>
      </c>
      <c r="AT252" s="146" t="s">
        <v>351</v>
      </c>
      <c r="AU252" s="146" t="s">
        <v>88</v>
      </c>
      <c r="AY252" s="17" t="s">
        <v>248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7" t="s">
        <v>86</v>
      </c>
      <c r="BK252" s="147">
        <f>ROUND(I252*H252,2)</f>
        <v>0</v>
      </c>
      <c r="BL252" s="17" t="s">
        <v>330</v>
      </c>
      <c r="BM252" s="146" t="s">
        <v>898</v>
      </c>
    </row>
    <row r="253" spans="2:65" s="12" customFormat="1" x14ac:dyDescent="0.2">
      <c r="B253" s="229"/>
      <c r="C253" s="230"/>
      <c r="D253" s="231" t="s">
        <v>255</v>
      </c>
      <c r="E253" s="232" t="s">
        <v>1</v>
      </c>
      <c r="F253" s="233" t="s">
        <v>899</v>
      </c>
      <c r="G253" s="230"/>
      <c r="H253" s="234">
        <v>1.2749999999999999</v>
      </c>
      <c r="I253" s="247"/>
      <c r="J253" s="230"/>
      <c r="L253" s="148"/>
      <c r="M253" s="150"/>
      <c r="T253" s="151"/>
      <c r="AT253" s="149" t="s">
        <v>255</v>
      </c>
      <c r="AU253" s="149" t="s">
        <v>88</v>
      </c>
      <c r="AV253" s="12" t="s">
        <v>88</v>
      </c>
      <c r="AW253" s="12" t="s">
        <v>34</v>
      </c>
      <c r="AX253" s="12" t="s">
        <v>86</v>
      </c>
      <c r="AY253" s="149" t="s">
        <v>248</v>
      </c>
    </row>
    <row r="254" spans="2:65" s="12" customFormat="1" x14ac:dyDescent="0.2">
      <c r="B254" s="229"/>
      <c r="C254" s="230"/>
      <c r="D254" s="231" t="s">
        <v>255</v>
      </c>
      <c r="E254" s="230"/>
      <c r="F254" s="233" t="s">
        <v>900</v>
      </c>
      <c r="G254" s="230"/>
      <c r="H254" s="234">
        <v>1.403</v>
      </c>
      <c r="I254" s="247"/>
      <c r="J254" s="230"/>
      <c r="L254" s="148"/>
      <c r="M254" s="150"/>
      <c r="T254" s="151"/>
      <c r="AT254" s="149" t="s">
        <v>255</v>
      </c>
      <c r="AU254" s="149" t="s">
        <v>88</v>
      </c>
      <c r="AV254" s="12" t="s">
        <v>88</v>
      </c>
      <c r="AW254" s="12" t="s">
        <v>3</v>
      </c>
      <c r="AX254" s="12" t="s">
        <v>86</v>
      </c>
      <c r="AY254" s="149" t="s">
        <v>248</v>
      </c>
    </row>
    <row r="255" spans="2:65" s="1" customFormat="1" ht="24.15" customHeight="1" x14ac:dyDescent="0.2">
      <c r="B255" s="184"/>
      <c r="C255" s="240" t="s">
        <v>442</v>
      </c>
      <c r="D255" s="240" t="s">
        <v>351</v>
      </c>
      <c r="E255" s="241" t="s">
        <v>901</v>
      </c>
      <c r="F255" s="242" t="s">
        <v>902</v>
      </c>
      <c r="G255" s="243" t="s">
        <v>343</v>
      </c>
      <c r="H255" s="244">
        <v>1.107</v>
      </c>
      <c r="I255" s="181">
        <v>0</v>
      </c>
      <c r="J255" s="246">
        <f>ROUND(I255*H255,2)</f>
        <v>0</v>
      </c>
      <c r="K255" s="156"/>
      <c r="L255" s="157"/>
      <c r="M255" s="158" t="s">
        <v>1</v>
      </c>
      <c r="N255" s="159" t="s">
        <v>43</v>
      </c>
      <c r="O255" s="144">
        <v>0</v>
      </c>
      <c r="P255" s="144">
        <f>O255*H255</f>
        <v>0</v>
      </c>
      <c r="Q255" s="144">
        <v>1</v>
      </c>
      <c r="R255" s="144">
        <f>Q255*H255</f>
        <v>1.107</v>
      </c>
      <c r="S255" s="144">
        <v>0</v>
      </c>
      <c r="T255" s="145">
        <f>S255*H255</f>
        <v>0</v>
      </c>
      <c r="AR255" s="146" t="s">
        <v>409</v>
      </c>
      <c r="AT255" s="146" t="s">
        <v>351</v>
      </c>
      <c r="AU255" s="146" t="s">
        <v>88</v>
      </c>
      <c r="AY255" s="17" t="s">
        <v>248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7" t="s">
        <v>86</v>
      </c>
      <c r="BK255" s="147">
        <f>ROUND(I255*H255,2)</f>
        <v>0</v>
      </c>
      <c r="BL255" s="17" t="s">
        <v>330</v>
      </c>
      <c r="BM255" s="146" t="s">
        <v>903</v>
      </c>
    </row>
    <row r="256" spans="2:65" s="12" customFormat="1" x14ac:dyDescent="0.2">
      <c r="B256" s="229"/>
      <c r="C256" s="230"/>
      <c r="D256" s="231" t="s">
        <v>255</v>
      </c>
      <c r="E256" s="232" t="s">
        <v>1</v>
      </c>
      <c r="F256" s="233" t="s">
        <v>904</v>
      </c>
      <c r="G256" s="230"/>
      <c r="H256" s="234">
        <v>1.006</v>
      </c>
      <c r="I256" s="247"/>
      <c r="J256" s="230"/>
      <c r="L256" s="148"/>
      <c r="M256" s="150"/>
      <c r="T256" s="151"/>
      <c r="AT256" s="149" t="s">
        <v>255</v>
      </c>
      <c r="AU256" s="149" t="s">
        <v>88</v>
      </c>
      <c r="AV256" s="12" t="s">
        <v>88</v>
      </c>
      <c r="AW256" s="12" t="s">
        <v>34</v>
      </c>
      <c r="AX256" s="12" t="s">
        <v>86</v>
      </c>
      <c r="AY256" s="149" t="s">
        <v>248</v>
      </c>
    </row>
    <row r="257" spans="2:65" s="12" customFormat="1" x14ac:dyDescent="0.2">
      <c r="B257" s="229"/>
      <c r="C257" s="230"/>
      <c r="D257" s="231" t="s">
        <v>255</v>
      </c>
      <c r="E257" s="230"/>
      <c r="F257" s="233" t="s">
        <v>905</v>
      </c>
      <c r="G257" s="230"/>
      <c r="H257" s="234">
        <v>1.107</v>
      </c>
      <c r="I257" s="247"/>
      <c r="J257" s="230"/>
      <c r="L257" s="148"/>
      <c r="M257" s="150"/>
      <c r="T257" s="151"/>
      <c r="AT257" s="149" t="s">
        <v>255</v>
      </c>
      <c r="AU257" s="149" t="s">
        <v>88</v>
      </c>
      <c r="AV257" s="12" t="s">
        <v>88</v>
      </c>
      <c r="AW257" s="12" t="s">
        <v>3</v>
      </c>
      <c r="AX257" s="12" t="s">
        <v>86</v>
      </c>
      <c r="AY257" s="149" t="s">
        <v>248</v>
      </c>
    </row>
    <row r="258" spans="2:65" s="1" customFormat="1" ht="16.5" customHeight="1" x14ac:dyDescent="0.2">
      <c r="B258" s="184"/>
      <c r="C258" s="222" t="s">
        <v>449</v>
      </c>
      <c r="D258" s="222" t="s">
        <v>250</v>
      </c>
      <c r="E258" s="223" t="s">
        <v>906</v>
      </c>
      <c r="F258" s="224" t="s">
        <v>907</v>
      </c>
      <c r="G258" s="225" t="s">
        <v>259</v>
      </c>
      <c r="H258" s="226">
        <v>9</v>
      </c>
      <c r="I258" s="180">
        <v>0</v>
      </c>
      <c r="J258" s="228">
        <f>ROUND(I258*H258,2)</f>
        <v>0</v>
      </c>
      <c r="K258" s="141"/>
      <c r="L258" s="29"/>
      <c r="M258" s="142" t="s">
        <v>1</v>
      </c>
      <c r="N258" s="143" t="s">
        <v>43</v>
      </c>
      <c r="O258" s="144">
        <v>15.231</v>
      </c>
      <c r="P258" s="144">
        <f>O258*H258</f>
        <v>137.07900000000001</v>
      </c>
      <c r="Q258" s="144">
        <v>1.06277</v>
      </c>
      <c r="R258" s="144">
        <f>Q258*H258</f>
        <v>9.5649300000000004</v>
      </c>
      <c r="S258" s="144">
        <v>0</v>
      </c>
      <c r="T258" s="145">
        <f>S258*H258</f>
        <v>0</v>
      </c>
      <c r="AR258" s="146" t="s">
        <v>253</v>
      </c>
      <c r="AT258" s="146" t="s">
        <v>250</v>
      </c>
      <c r="AU258" s="146" t="s">
        <v>88</v>
      </c>
      <c r="AY258" s="17" t="s">
        <v>248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7" t="s">
        <v>86</v>
      </c>
      <c r="BK258" s="147">
        <f>ROUND(I258*H258,2)</f>
        <v>0</v>
      </c>
      <c r="BL258" s="17" t="s">
        <v>253</v>
      </c>
      <c r="BM258" s="146" t="s">
        <v>908</v>
      </c>
    </row>
    <row r="259" spans="2:65" s="11" customFormat="1" ht="23" customHeight="1" x14ac:dyDescent="0.25">
      <c r="B259" s="215"/>
      <c r="C259" s="216"/>
      <c r="D259" s="217" t="s">
        <v>77</v>
      </c>
      <c r="E259" s="220" t="s">
        <v>253</v>
      </c>
      <c r="F259" s="220" t="s">
        <v>909</v>
      </c>
      <c r="G259" s="216"/>
      <c r="H259" s="216"/>
      <c r="I259" s="249"/>
      <c r="J259" s="221">
        <f>BK259</f>
        <v>0</v>
      </c>
      <c r="L259" s="123"/>
      <c r="M259" s="127"/>
      <c r="P259" s="128">
        <f>SUM(P260:P272)</f>
        <v>40.275945999999998</v>
      </c>
      <c r="R259" s="128">
        <f>SUM(R260:R272)</f>
        <v>12.349722569999999</v>
      </c>
      <c r="T259" s="129">
        <f>SUM(T260:T272)</f>
        <v>0</v>
      </c>
      <c r="AR259" s="124" t="s">
        <v>86</v>
      </c>
      <c r="AT259" s="130" t="s">
        <v>77</v>
      </c>
      <c r="AU259" s="130" t="s">
        <v>86</v>
      </c>
      <c r="AY259" s="124" t="s">
        <v>248</v>
      </c>
      <c r="BK259" s="131">
        <f>SUM(BK260:BK272)</f>
        <v>0</v>
      </c>
    </row>
    <row r="260" spans="2:65" s="1" customFormat="1" ht="16.5" customHeight="1" x14ac:dyDescent="0.2">
      <c r="B260" s="184"/>
      <c r="C260" s="222" t="s">
        <v>453</v>
      </c>
      <c r="D260" s="222" t="s">
        <v>250</v>
      </c>
      <c r="E260" s="223" t="s">
        <v>371</v>
      </c>
      <c r="F260" s="224" t="s">
        <v>910</v>
      </c>
      <c r="G260" s="225" t="s">
        <v>911</v>
      </c>
      <c r="H260" s="226">
        <v>1</v>
      </c>
      <c r="I260" s="180">
        <v>0</v>
      </c>
      <c r="J260" s="228">
        <f>ROUND(I260*H260,2)</f>
        <v>0</v>
      </c>
      <c r="K260" s="141"/>
      <c r="L260" s="29"/>
      <c r="M260" s="142" t="s">
        <v>1</v>
      </c>
      <c r="N260" s="143" t="s">
        <v>43</v>
      </c>
      <c r="O260" s="144">
        <v>0.67800000000000005</v>
      </c>
      <c r="P260" s="144">
        <f>O260*H260</f>
        <v>0.67800000000000005</v>
      </c>
      <c r="Q260" s="144">
        <v>0.44496999999999998</v>
      </c>
      <c r="R260" s="144">
        <f>Q260*H260</f>
        <v>0.44496999999999998</v>
      </c>
      <c r="S260" s="144">
        <v>0</v>
      </c>
      <c r="T260" s="145">
        <f>S260*H260</f>
        <v>0</v>
      </c>
      <c r="AR260" s="146" t="s">
        <v>253</v>
      </c>
      <c r="AT260" s="146" t="s">
        <v>250</v>
      </c>
      <c r="AU260" s="146" t="s">
        <v>88</v>
      </c>
      <c r="AY260" s="17" t="s">
        <v>248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7" t="s">
        <v>86</v>
      </c>
      <c r="BK260" s="147">
        <f>ROUND(I260*H260,2)</f>
        <v>0</v>
      </c>
      <c r="BL260" s="17" t="s">
        <v>253</v>
      </c>
      <c r="BM260" s="146" t="s">
        <v>912</v>
      </c>
    </row>
    <row r="261" spans="2:65" s="1" customFormat="1" ht="16.5" customHeight="1" x14ac:dyDescent="0.2">
      <c r="B261" s="184"/>
      <c r="C261" s="222" t="s">
        <v>458</v>
      </c>
      <c r="D261" s="222" t="s">
        <v>250</v>
      </c>
      <c r="E261" s="223" t="s">
        <v>913</v>
      </c>
      <c r="F261" s="224" t="s">
        <v>914</v>
      </c>
      <c r="G261" s="225" t="s">
        <v>298</v>
      </c>
      <c r="H261" s="226">
        <v>3.0009999999999999</v>
      </c>
      <c r="I261" s="180">
        <v>0</v>
      </c>
      <c r="J261" s="228">
        <f>ROUND(I261*H261,2)</f>
        <v>0</v>
      </c>
      <c r="K261" s="141"/>
      <c r="L261" s="29"/>
      <c r="M261" s="142" t="s">
        <v>1</v>
      </c>
      <c r="N261" s="143" t="s">
        <v>43</v>
      </c>
      <c r="O261" s="144">
        <v>1.224</v>
      </c>
      <c r="P261" s="144">
        <f>O261*H261</f>
        <v>3.6732239999999998</v>
      </c>
      <c r="Q261" s="144">
        <v>2.5020099999999998</v>
      </c>
      <c r="R261" s="144">
        <f>Q261*H261</f>
        <v>7.5085320099999997</v>
      </c>
      <c r="S261" s="144">
        <v>0</v>
      </c>
      <c r="T261" s="145">
        <f>S261*H261</f>
        <v>0</v>
      </c>
      <c r="AR261" s="146" t="s">
        <v>253</v>
      </c>
      <c r="AT261" s="146" t="s">
        <v>250</v>
      </c>
      <c r="AU261" s="146" t="s">
        <v>88</v>
      </c>
      <c r="AY261" s="17" t="s">
        <v>248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7" t="s">
        <v>86</v>
      </c>
      <c r="BK261" s="147">
        <f>ROUND(I261*H261,2)</f>
        <v>0</v>
      </c>
      <c r="BL261" s="17" t="s">
        <v>253</v>
      </c>
      <c r="BM261" s="146" t="s">
        <v>915</v>
      </c>
    </row>
    <row r="262" spans="2:65" s="12" customFormat="1" x14ac:dyDescent="0.2">
      <c r="B262" s="229"/>
      <c r="C262" s="230"/>
      <c r="D262" s="231" t="s">
        <v>255</v>
      </c>
      <c r="E262" s="232" t="s">
        <v>1</v>
      </c>
      <c r="F262" s="233" t="s">
        <v>916</v>
      </c>
      <c r="G262" s="230"/>
      <c r="H262" s="234">
        <v>3.0009999999999999</v>
      </c>
      <c r="I262" s="247"/>
      <c r="J262" s="230"/>
      <c r="L262" s="148"/>
      <c r="M262" s="150"/>
      <c r="T262" s="151"/>
      <c r="AT262" s="149" t="s">
        <v>255</v>
      </c>
      <c r="AU262" s="149" t="s">
        <v>88</v>
      </c>
      <c r="AV262" s="12" t="s">
        <v>88</v>
      </c>
      <c r="AW262" s="12" t="s">
        <v>34</v>
      </c>
      <c r="AX262" s="12" t="s">
        <v>86</v>
      </c>
      <c r="AY262" s="149" t="s">
        <v>248</v>
      </c>
    </row>
    <row r="263" spans="2:65" s="1" customFormat="1" ht="24.15" customHeight="1" x14ac:dyDescent="0.2">
      <c r="B263" s="184"/>
      <c r="C263" s="222" t="s">
        <v>462</v>
      </c>
      <c r="D263" s="222" t="s">
        <v>250</v>
      </c>
      <c r="E263" s="223" t="s">
        <v>917</v>
      </c>
      <c r="F263" s="224" t="s">
        <v>918</v>
      </c>
      <c r="G263" s="225" t="s">
        <v>193</v>
      </c>
      <c r="H263" s="226">
        <v>60.45</v>
      </c>
      <c r="I263" s="180">
        <v>0</v>
      </c>
      <c r="J263" s="228">
        <f>ROUND(I263*H263,2)</f>
        <v>0</v>
      </c>
      <c r="K263" s="141"/>
      <c r="L263" s="29"/>
      <c r="M263" s="142" t="s">
        <v>1</v>
      </c>
      <c r="N263" s="143" t="s">
        <v>43</v>
      </c>
      <c r="O263" s="144">
        <v>0.2</v>
      </c>
      <c r="P263" s="144">
        <f>O263*H263</f>
        <v>12.090000000000002</v>
      </c>
      <c r="Q263" s="144">
        <v>8.8000000000000003E-4</v>
      </c>
      <c r="R263" s="144">
        <f>Q263*H263</f>
        <v>5.3196000000000007E-2</v>
      </c>
      <c r="S263" s="144">
        <v>0</v>
      </c>
      <c r="T263" s="145">
        <f>S263*H263</f>
        <v>0</v>
      </c>
      <c r="AR263" s="146" t="s">
        <v>253</v>
      </c>
      <c r="AT263" s="146" t="s">
        <v>250</v>
      </c>
      <c r="AU263" s="146" t="s">
        <v>88</v>
      </c>
      <c r="AY263" s="17" t="s">
        <v>248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7" t="s">
        <v>86</v>
      </c>
      <c r="BK263" s="147">
        <f>ROUND(I263*H263,2)</f>
        <v>0</v>
      </c>
      <c r="BL263" s="17" t="s">
        <v>253</v>
      </c>
      <c r="BM263" s="146" t="s">
        <v>919</v>
      </c>
    </row>
    <row r="264" spans="2:65" s="12" customFormat="1" x14ac:dyDescent="0.2">
      <c r="B264" s="229"/>
      <c r="C264" s="230"/>
      <c r="D264" s="231" t="s">
        <v>255</v>
      </c>
      <c r="E264" s="232" t="s">
        <v>1</v>
      </c>
      <c r="F264" s="233" t="s">
        <v>920</v>
      </c>
      <c r="G264" s="230"/>
      <c r="H264" s="234">
        <v>60.45</v>
      </c>
      <c r="I264" s="247"/>
      <c r="J264" s="230"/>
      <c r="L264" s="148"/>
      <c r="M264" s="150"/>
      <c r="T264" s="151"/>
      <c r="AT264" s="149" t="s">
        <v>255</v>
      </c>
      <c r="AU264" s="149" t="s">
        <v>88</v>
      </c>
      <c r="AV264" s="12" t="s">
        <v>88</v>
      </c>
      <c r="AW264" s="12" t="s">
        <v>34</v>
      </c>
      <c r="AX264" s="12" t="s">
        <v>86</v>
      </c>
      <c r="AY264" s="149" t="s">
        <v>248</v>
      </c>
    </row>
    <row r="265" spans="2:65" s="1" customFormat="1" ht="24.15" customHeight="1" x14ac:dyDescent="0.2">
      <c r="B265" s="184"/>
      <c r="C265" s="222" t="s">
        <v>470</v>
      </c>
      <c r="D265" s="222" t="s">
        <v>250</v>
      </c>
      <c r="E265" s="223" t="s">
        <v>921</v>
      </c>
      <c r="F265" s="224" t="s">
        <v>922</v>
      </c>
      <c r="G265" s="225" t="s">
        <v>193</v>
      </c>
      <c r="H265" s="226">
        <v>60.45</v>
      </c>
      <c r="I265" s="180">
        <v>0</v>
      </c>
      <c r="J265" s="228">
        <f>ROUND(I265*H265,2)</f>
        <v>0</v>
      </c>
      <c r="K265" s="141"/>
      <c r="L265" s="29"/>
      <c r="M265" s="142" t="s">
        <v>1</v>
      </c>
      <c r="N265" s="143" t="s">
        <v>43</v>
      </c>
      <c r="O265" s="144">
        <v>0.105</v>
      </c>
      <c r="P265" s="144">
        <f>O265*H265</f>
        <v>6.3472499999999998</v>
      </c>
      <c r="Q265" s="144">
        <v>0</v>
      </c>
      <c r="R265" s="144">
        <f>Q265*H265</f>
        <v>0</v>
      </c>
      <c r="S265" s="144">
        <v>0</v>
      </c>
      <c r="T265" s="145">
        <f>S265*H265</f>
        <v>0</v>
      </c>
      <c r="AR265" s="146" t="s">
        <v>253</v>
      </c>
      <c r="AT265" s="146" t="s">
        <v>250</v>
      </c>
      <c r="AU265" s="146" t="s">
        <v>88</v>
      </c>
      <c r="AY265" s="17" t="s">
        <v>248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7" t="s">
        <v>86</v>
      </c>
      <c r="BK265" s="147">
        <f>ROUND(I265*H265,2)</f>
        <v>0</v>
      </c>
      <c r="BL265" s="17" t="s">
        <v>253</v>
      </c>
      <c r="BM265" s="146" t="s">
        <v>923</v>
      </c>
    </row>
    <row r="266" spans="2:65" s="1" customFormat="1" ht="16.5" customHeight="1" x14ac:dyDescent="0.2">
      <c r="B266" s="184"/>
      <c r="C266" s="222" t="s">
        <v>694</v>
      </c>
      <c r="D266" s="222" t="s">
        <v>250</v>
      </c>
      <c r="E266" s="223" t="s">
        <v>924</v>
      </c>
      <c r="F266" s="224" t="s">
        <v>925</v>
      </c>
      <c r="G266" s="225" t="s">
        <v>298</v>
      </c>
      <c r="H266" s="226">
        <v>1.65</v>
      </c>
      <c r="I266" s="180">
        <v>0</v>
      </c>
      <c r="J266" s="228">
        <f>ROUND(I266*H266,2)</f>
        <v>0</v>
      </c>
      <c r="K266" s="141"/>
      <c r="L266" s="29"/>
      <c r="M266" s="142" t="s">
        <v>1</v>
      </c>
      <c r="N266" s="143" t="s">
        <v>43</v>
      </c>
      <c r="O266" s="144">
        <v>1.448</v>
      </c>
      <c r="P266" s="144">
        <f>O266*H266</f>
        <v>2.3891999999999998</v>
      </c>
      <c r="Q266" s="144">
        <v>2.5019800000000001</v>
      </c>
      <c r="R266" s="144">
        <f>Q266*H266</f>
        <v>4.1282670000000001</v>
      </c>
      <c r="S266" s="144">
        <v>0</v>
      </c>
      <c r="T266" s="145">
        <f>S266*H266</f>
        <v>0</v>
      </c>
      <c r="AR266" s="146" t="s">
        <v>253</v>
      </c>
      <c r="AT266" s="146" t="s">
        <v>250</v>
      </c>
      <c r="AU266" s="146" t="s">
        <v>88</v>
      </c>
      <c r="AY266" s="17" t="s">
        <v>248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7" t="s">
        <v>86</v>
      </c>
      <c r="BK266" s="147">
        <f>ROUND(I266*H266,2)</f>
        <v>0</v>
      </c>
      <c r="BL266" s="17" t="s">
        <v>253</v>
      </c>
      <c r="BM266" s="146" t="s">
        <v>926</v>
      </c>
    </row>
    <row r="267" spans="2:65" s="12" customFormat="1" ht="20" x14ac:dyDescent="0.2">
      <c r="B267" s="229"/>
      <c r="C267" s="230"/>
      <c r="D267" s="231" t="s">
        <v>255</v>
      </c>
      <c r="E267" s="232" t="s">
        <v>1</v>
      </c>
      <c r="F267" s="233" t="s">
        <v>927</v>
      </c>
      <c r="G267" s="230"/>
      <c r="H267" s="234">
        <v>1.65</v>
      </c>
      <c r="I267" s="247"/>
      <c r="J267" s="230"/>
      <c r="L267" s="148"/>
      <c r="M267" s="150"/>
      <c r="T267" s="151"/>
      <c r="AT267" s="149" t="s">
        <v>255</v>
      </c>
      <c r="AU267" s="149" t="s">
        <v>88</v>
      </c>
      <c r="AV267" s="12" t="s">
        <v>88</v>
      </c>
      <c r="AW267" s="12" t="s">
        <v>34</v>
      </c>
      <c r="AX267" s="12" t="s">
        <v>86</v>
      </c>
      <c r="AY267" s="149" t="s">
        <v>248</v>
      </c>
    </row>
    <row r="268" spans="2:65" s="1" customFormat="1" ht="16.5" customHeight="1" x14ac:dyDescent="0.2">
      <c r="B268" s="184"/>
      <c r="C268" s="222" t="s">
        <v>928</v>
      </c>
      <c r="D268" s="222" t="s">
        <v>250</v>
      </c>
      <c r="E268" s="223" t="s">
        <v>929</v>
      </c>
      <c r="F268" s="224" t="s">
        <v>930</v>
      </c>
      <c r="G268" s="225" t="s">
        <v>193</v>
      </c>
      <c r="H268" s="226">
        <v>11</v>
      </c>
      <c r="I268" s="180">
        <v>0</v>
      </c>
      <c r="J268" s="228">
        <f>ROUND(I268*H268,2)</f>
        <v>0</v>
      </c>
      <c r="K268" s="141"/>
      <c r="L268" s="29"/>
      <c r="M268" s="142" t="s">
        <v>1</v>
      </c>
      <c r="N268" s="143" t="s">
        <v>43</v>
      </c>
      <c r="O268" s="144">
        <v>0.81</v>
      </c>
      <c r="P268" s="144">
        <f>O268*H268</f>
        <v>8.91</v>
      </c>
      <c r="Q268" s="144">
        <v>8.4200000000000004E-3</v>
      </c>
      <c r="R268" s="144">
        <f>Q268*H268</f>
        <v>9.2620000000000008E-2</v>
      </c>
      <c r="S268" s="144">
        <v>0</v>
      </c>
      <c r="T268" s="145">
        <f>S268*H268</f>
        <v>0</v>
      </c>
      <c r="AR268" s="146" t="s">
        <v>253</v>
      </c>
      <c r="AT268" s="146" t="s">
        <v>250</v>
      </c>
      <c r="AU268" s="146" t="s">
        <v>88</v>
      </c>
      <c r="AY268" s="17" t="s">
        <v>248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7" t="s">
        <v>86</v>
      </c>
      <c r="BK268" s="147">
        <f>ROUND(I268*H268,2)</f>
        <v>0</v>
      </c>
      <c r="BL268" s="17" t="s">
        <v>253</v>
      </c>
      <c r="BM268" s="146" t="s">
        <v>931</v>
      </c>
    </row>
    <row r="269" spans="2:65" s="12" customFormat="1" x14ac:dyDescent="0.2">
      <c r="B269" s="229"/>
      <c r="C269" s="230"/>
      <c r="D269" s="231" t="s">
        <v>255</v>
      </c>
      <c r="E269" s="232" t="s">
        <v>1</v>
      </c>
      <c r="F269" s="233" t="s">
        <v>932</v>
      </c>
      <c r="G269" s="230"/>
      <c r="H269" s="234">
        <v>11</v>
      </c>
      <c r="I269" s="247"/>
      <c r="J269" s="230"/>
      <c r="L269" s="148"/>
      <c r="M269" s="150"/>
      <c r="T269" s="151"/>
      <c r="AT269" s="149" t="s">
        <v>255</v>
      </c>
      <c r="AU269" s="149" t="s">
        <v>88</v>
      </c>
      <c r="AV269" s="12" t="s">
        <v>88</v>
      </c>
      <c r="AW269" s="12" t="s">
        <v>34</v>
      </c>
      <c r="AX269" s="12" t="s">
        <v>86</v>
      </c>
      <c r="AY269" s="149" t="s">
        <v>248</v>
      </c>
    </row>
    <row r="270" spans="2:65" s="1" customFormat="1" ht="16.5" customHeight="1" x14ac:dyDescent="0.2">
      <c r="B270" s="184"/>
      <c r="C270" s="222" t="s">
        <v>933</v>
      </c>
      <c r="D270" s="222" t="s">
        <v>250</v>
      </c>
      <c r="E270" s="223" t="s">
        <v>934</v>
      </c>
      <c r="F270" s="224" t="s">
        <v>935</v>
      </c>
      <c r="G270" s="225" t="s">
        <v>193</v>
      </c>
      <c r="H270" s="226">
        <v>11</v>
      </c>
      <c r="I270" s="180">
        <v>0</v>
      </c>
      <c r="J270" s="228">
        <f>ROUND(I270*H270,2)</f>
        <v>0</v>
      </c>
      <c r="K270" s="141"/>
      <c r="L270" s="29"/>
      <c r="M270" s="142" t="s">
        <v>1</v>
      </c>
      <c r="N270" s="143" t="s">
        <v>43</v>
      </c>
      <c r="O270" s="144">
        <v>0.26</v>
      </c>
      <c r="P270" s="144">
        <f>O270*H270</f>
        <v>2.8600000000000003</v>
      </c>
      <c r="Q270" s="144">
        <v>0</v>
      </c>
      <c r="R270" s="144">
        <f>Q270*H270</f>
        <v>0</v>
      </c>
      <c r="S270" s="144">
        <v>0</v>
      </c>
      <c r="T270" s="145">
        <f>S270*H270</f>
        <v>0</v>
      </c>
      <c r="AR270" s="146" t="s">
        <v>253</v>
      </c>
      <c r="AT270" s="146" t="s">
        <v>250</v>
      </c>
      <c r="AU270" s="146" t="s">
        <v>88</v>
      </c>
      <c r="AY270" s="17" t="s">
        <v>248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7" t="s">
        <v>86</v>
      </c>
      <c r="BK270" s="147">
        <f>ROUND(I270*H270,2)</f>
        <v>0</v>
      </c>
      <c r="BL270" s="17" t="s">
        <v>253</v>
      </c>
      <c r="BM270" s="146" t="s">
        <v>936</v>
      </c>
    </row>
    <row r="271" spans="2:65" s="1" customFormat="1" ht="24.15" customHeight="1" x14ac:dyDescent="0.2">
      <c r="B271" s="184"/>
      <c r="C271" s="222" t="s">
        <v>937</v>
      </c>
      <c r="D271" s="222" t="s">
        <v>250</v>
      </c>
      <c r="E271" s="223" t="s">
        <v>938</v>
      </c>
      <c r="F271" s="224" t="s">
        <v>939</v>
      </c>
      <c r="G271" s="225" t="s">
        <v>343</v>
      </c>
      <c r="H271" s="226">
        <v>0.11600000000000001</v>
      </c>
      <c r="I271" s="180">
        <v>0</v>
      </c>
      <c r="J271" s="228">
        <f>ROUND(I271*H271,2)</f>
        <v>0</v>
      </c>
      <c r="K271" s="141"/>
      <c r="L271" s="29"/>
      <c r="M271" s="142" t="s">
        <v>1</v>
      </c>
      <c r="N271" s="143" t="s">
        <v>43</v>
      </c>
      <c r="O271" s="144">
        <v>28.692</v>
      </c>
      <c r="P271" s="144">
        <f>O271*H271</f>
        <v>3.3282720000000001</v>
      </c>
      <c r="Q271" s="144">
        <v>1.05291</v>
      </c>
      <c r="R271" s="144">
        <f>Q271*H271</f>
        <v>0.12213756000000001</v>
      </c>
      <c r="S271" s="144">
        <v>0</v>
      </c>
      <c r="T271" s="145">
        <f>S271*H271</f>
        <v>0</v>
      </c>
      <c r="AR271" s="146" t="s">
        <v>253</v>
      </c>
      <c r="AT271" s="146" t="s">
        <v>250</v>
      </c>
      <c r="AU271" s="146" t="s">
        <v>88</v>
      </c>
      <c r="AY271" s="17" t="s">
        <v>248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7" t="s">
        <v>86</v>
      </c>
      <c r="BK271" s="147">
        <f>ROUND(I271*H271,2)</f>
        <v>0</v>
      </c>
      <c r="BL271" s="17" t="s">
        <v>253</v>
      </c>
      <c r="BM271" s="146" t="s">
        <v>940</v>
      </c>
    </row>
    <row r="272" spans="2:65" s="12" customFormat="1" x14ac:dyDescent="0.2">
      <c r="B272" s="229"/>
      <c r="C272" s="230"/>
      <c r="D272" s="231" t="s">
        <v>255</v>
      </c>
      <c r="E272" s="232" t="s">
        <v>1</v>
      </c>
      <c r="F272" s="233" t="s">
        <v>941</v>
      </c>
      <c r="G272" s="230"/>
      <c r="H272" s="234">
        <v>0.11600000000000001</v>
      </c>
      <c r="I272" s="247"/>
      <c r="J272" s="230"/>
      <c r="L272" s="148"/>
      <c r="M272" s="150"/>
      <c r="T272" s="151"/>
      <c r="AT272" s="149" t="s">
        <v>255</v>
      </c>
      <c r="AU272" s="149" t="s">
        <v>88</v>
      </c>
      <c r="AV272" s="12" t="s">
        <v>88</v>
      </c>
      <c r="AW272" s="12" t="s">
        <v>34</v>
      </c>
      <c r="AX272" s="12" t="s">
        <v>86</v>
      </c>
      <c r="AY272" s="149" t="s">
        <v>248</v>
      </c>
    </row>
    <row r="273" spans="2:65" s="11" customFormat="1" ht="23" customHeight="1" x14ac:dyDescent="0.25">
      <c r="B273" s="215"/>
      <c r="C273" s="216"/>
      <c r="D273" s="217" t="s">
        <v>77</v>
      </c>
      <c r="E273" s="220" t="s">
        <v>276</v>
      </c>
      <c r="F273" s="220" t="s">
        <v>942</v>
      </c>
      <c r="G273" s="216"/>
      <c r="H273" s="216"/>
      <c r="I273" s="249"/>
      <c r="J273" s="221">
        <f>BK273</f>
        <v>0</v>
      </c>
      <c r="L273" s="123"/>
      <c r="M273" s="127"/>
      <c r="P273" s="128">
        <f>SUM(P274:P339)</f>
        <v>3506.2896210000004</v>
      </c>
      <c r="R273" s="128">
        <f>SUM(R274:R339)</f>
        <v>193.22093106</v>
      </c>
      <c r="T273" s="129">
        <f>SUM(T274:T339)</f>
        <v>0</v>
      </c>
      <c r="AR273" s="124" t="s">
        <v>86</v>
      </c>
      <c r="AT273" s="130" t="s">
        <v>77</v>
      </c>
      <c r="AU273" s="130" t="s">
        <v>86</v>
      </c>
      <c r="AY273" s="124" t="s">
        <v>248</v>
      </c>
      <c r="BK273" s="131">
        <f>SUM(BK274:BK339)</f>
        <v>0</v>
      </c>
    </row>
    <row r="274" spans="2:65" s="1" customFormat="1" ht="24.15" customHeight="1" x14ac:dyDescent="0.2">
      <c r="B274" s="184"/>
      <c r="C274" s="222" t="s">
        <v>943</v>
      </c>
      <c r="D274" s="222" t="s">
        <v>250</v>
      </c>
      <c r="E274" s="223" t="s">
        <v>944</v>
      </c>
      <c r="F274" s="224" t="s">
        <v>945</v>
      </c>
      <c r="G274" s="225" t="s">
        <v>193</v>
      </c>
      <c r="H274" s="226">
        <v>132.97999999999999</v>
      </c>
      <c r="I274" s="180">
        <v>0</v>
      </c>
      <c r="J274" s="228">
        <f>ROUND(I274*H274,2)</f>
        <v>0</v>
      </c>
      <c r="K274" s="141"/>
      <c r="L274" s="29"/>
      <c r="M274" s="142" t="s">
        <v>1</v>
      </c>
      <c r="N274" s="143" t="s">
        <v>43</v>
      </c>
      <c r="O274" s="144">
        <v>0.34599999999999997</v>
      </c>
      <c r="P274" s="144">
        <f>O274*H274</f>
        <v>46.011079999999993</v>
      </c>
      <c r="Q274" s="144">
        <v>1.5699999999999999E-2</v>
      </c>
      <c r="R274" s="144">
        <f>Q274*H274</f>
        <v>2.0877859999999995</v>
      </c>
      <c r="S274" s="144">
        <v>0</v>
      </c>
      <c r="T274" s="145">
        <f>S274*H274</f>
        <v>0</v>
      </c>
      <c r="AR274" s="146" t="s">
        <v>253</v>
      </c>
      <c r="AT274" s="146" t="s">
        <v>250</v>
      </c>
      <c r="AU274" s="146" t="s">
        <v>88</v>
      </c>
      <c r="AY274" s="17" t="s">
        <v>248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7" t="s">
        <v>86</v>
      </c>
      <c r="BK274" s="147">
        <f>ROUND(I274*H274,2)</f>
        <v>0</v>
      </c>
      <c r="BL274" s="17" t="s">
        <v>253</v>
      </c>
      <c r="BM274" s="146" t="s">
        <v>946</v>
      </c>
    </row>
    <row r="275" spans="2:65" s="1" customFormat="1" ht="24.15" customHeight="1" x14ac:dyDescent="0.2">
      <c r="B275" s="184"/>
      <c r="C275" s="222" t="s">
        <v>947</v>
      </c>
      <c r="D275" s="222" t="s">
        <v>250</v>
      </c>
      <c r="E275" s="223" t="s">
        <v>948</v>
      </c>
      <c r="F275" s="224" t="s">
        <v>949</v>
      </c>
      <c r="G275" s="225" t="s">
        <v>193</v>
      </c>
      <c r="H275" s="226">
        <v>1677.694</v>
      </c>
      <c r="I275" s="180">
        <v>0</v>
      </c>
      <c r="J275" s="228">
        <f>ROUND(I275*H275,2)</f>
        <v>0</v>
      </c>
      <c r="K275" s="141"/>
      <c r="L275" s="29"/>
      <c r="M275" s="142" t="s">
        <v>1</v>
      </c>
      <c r="N275" s="143" t="s">
        <v>43</v>
      </c>
      <c r="O275" s="144">
        <v>0.11700000000000001</v>
      </c>
      <c r="P275" s="144">
        <f>O275*H275</f>
        <v>196.290198</v>
      </c>
      <c r="Q275" s="144">
        <v>7.3499999999999998E-3</v>
      </c>
      <c r="R275" s="144">
        <f>Q275*H275</f>
        <v>12.331050899999999</v>
      </c>
      <c r="S275" s="144">
        <v>0</v>
      </c>
      <c r="T275" s="145">
        <f>S275*H275</f>
        <v>0</v>
      </c>
      <c r="AR275" s="146" t="s">
        <v>253</v>
      </c>
      <c r="AT275" s="146" t="s">
        <v>250</v>
      </c>
      <c r="AU275" s="146" t="s">
        <v>88</v>
      </c>
      <c r="AY275" s="17" t="s">
        <v>248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7" t="s">
        <v>86</v>
      </c>
      <c r="BK275" s="147">
        <f>ROUND(I275*H275,2)</f>
        <v>0</v>
      </c>
      <c r="BL275" s="17" t="s">
        <v>253</v>
      </c>
      <c r="BM275" s="146" t="s">
        <v>950</v>
      </c>
    </row>
    <row r="276" spans="2:65" s="12" customFormat="1" x14ac:dyDescent="0.2">
      <c r="B276" s="229"/>
      <c r="C276" s="230"/>
      <c r="D276" s="231" t="s">
        <v>255</v>
      </c>
      <c r="E276" s="232" t="s">
        <v>1</v>
      </c>
      <c r="F276" s="233" t="s">
        <v>951</v>
      </c>
      <c r="G276" s="230"/>
      <c r="H276" s="234">
        <v>1677.694</v>
      </c>
      <c r="I276" s="247"/>
      <c r="J276" s="230"/>
      <c r="L276" s="148"/>
      <c r="M276" s="150"/>
      <c r="T276" s="151"/>
      <c r="AT276" s="149" t="s">
        <v>255</v>
      </c>
      <c r="AU276" s="149" t="s">
        <v>88</v>
      </c>
      <c r="AV276" s="12" t="s">
        <v>88</v>
      </c>
      <c r="AW276" s="12" t="s">
        <v>34</v>
      </c>
      <c r="AX276" s="12" t="s">
        <v>86</v>
      </c>
      <c r="AY276" s="149" t="s">
        <v>248</v>
      </c>
    </row>
    <row r="277" spans="2:65" s="1" customFormat="1" ht="16.5" customHeight="1" x14ac:dyDescent="0.2">
      <c r="B277" s="184"/>
      <c r="C277" s="222" t="s">
        <v>952</v>
      </c>
      <c r="D277" s="222" t="s">
        <v>250</v>
      </c>
      <c r="E277" s="223" t="s">
        <v>953</v>
      </c>
      <c r="F277" s="224" t="s">
        <v>954</v>
      </c>
      <c r="G277" s="225" t="s">
        <v>193</v>
      </c>
      <c r="H277" s="226">
        <v>2156.076</v>
      </c>
      <c r="I277" s="180">
        <v>0</v>
      </c>
      <c r="J277" s="228">
        <f>ROUND(I277*H277,2)</f>
        <v>0</v>
      </c>
      <c r="K277" s="141"/>
      <c r="L277" s="29"/>
      <c r="M277" s="142" t="s">
        <v>1</v>
      </c>
      <c r="N277" s="143" t="s">
        <v>43</v>
      </c>
      <c r="O277" s="144">
        <v>0.108</v>
      </c>
      <c r="P277" s="144">
        <f>O277*H277</f>
        <v>232.85620800000001</v>
      </c>
      <c r="Q277" s="144">
        <v>2.0000000000000001E-4</v>
      </c>
      <c r="R277" s="144">
        <f>Q277*H277</f>
        <v>0.43121520000000002</v>
      </c>
      <c r="S277" s="144">
        <v>0</v>
      </c>
      <c r="T277" s="145">
        <f>S277*H277</f>
        <v>0</v>
      </c>
      <c r="AR277" s="146" t="s">
        <v>253</v>
      </c>
      <c r="AT277" s="146" t="s">
        <v>250</v>
      </c>
      <c r="AU277" s="146" t="s">
        <v>88</v>
      </c>
      <c r="AY277" s="17" t="s">
        <v>248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7" t="s">
        <v>86</v>
      </c>
      <c r="BK277" s="147">
        <f>ROUND(I277*H277,2)</f>
        <v>0</v>
      </c>
      <c r="BL277" s="17" t="s">
        <v>253</v>
      </c>
      <c r="BM277" s="146" t="s">
        <v>955</v>
      </c>
    </row>
    <row r="278" spans="2:65" s="12" customFormat="1" x14ac:dyDescent="0.2">
      <c r="B278" s="229"/>
      <c r="C278" s="230"/>
      <c r="D278" s="231" t="s">
        <v>255</v>
      </c>
      <c r="E278" s="232" t="s">
        <v>1</v>
      </c>
      <c r="F278" s="233" t="s">
        <v>956</v>
      </c>
      <c r="G278" s="230"/>
      <c r="H278" s="234">
        <v>478.38200000000001</v>
      </c>
      <c r="I278" s="247"/>
      <c r="J278" s="230"/>
      <c r="L278" s="148"/>
      <c r="M278" s="150"/>
      <c r="T278" s="151"/>
      <c r="AT278" s="149" t="s">
        <v>255</v>
      </c>
      <c r="AU278" s="149" t="s">
        <v>88</v>
      </c>
      <c r="AV278" s="12" t="s">
        <v>88</v>
      </c>
      <c r="AW278" s="12" t="s">
        <v>34</v>
      </c>
      <c r="AX278" s="12" t="s">
        <v>78</v>
      </c>
      <c r="AY278" s="149" t="s">
        <v>248</v>
      </c>
    </row>
    <row r="279" spans="2:65" s="14" customFormat="1" x14ac:dyDescent="0.2">
      <c r="B279" s="254"/>
      <c r="C279" s="255"/>
      <c r="D279" s="231" t="s">
        <v>255</v>
      </c>
      <c r="E279" s="256" t="s">
        <v>1</v>
      </c>
      <c r="F279" s="257" t="s">
        <v>957</v>
      </c>
      <c r="G279" s="255"/>
      <c r="H279" s="258">
        <v>478.38200000000001</v>
      </c>
      <c r="I279" s="252"/>
      <c r="J279" s="255"/>
      <c r="L279" s="167"/>
      <c r="M279" s="169"/>
      <c r="T279" s="170"/>
      <c r="AT279" s="168" t="s">
        <v>255</v>
      </c>
      <c r="AU279" s="168" t="s">
        <v>88</v>
      </c>
      <c r="AV279" s="14" t="s">
        <v>113</v>
      </c>
      <c r="AW279" s="14" t="s">
        <v>34</v>
      </c>
      <c r="AX279" s="14" t="s">
        <v>78</v>
      </c>
      <c r="AY279" s="168" t="s">
        <v>248</v>
      </c>
    </row>
    <row r="280" spans="2:65" s="12" customFormat="1" x14ac:dyDescent="0.2">
      <c r="B280" s="229"/>
      <c r="C280" s="230"/>
      <c r="D280" s="231" t="s">
        <v>255</v>
      </c>
      <c r="E280" s="232" t="s">
        <v>1</v>
      </c>
      <c r="F280" s="233" t="s">
        <v>951</v>
      </c>
      <c r="G280" s="230"/>
      <c r="H280" s="234">
        <v>1677.694</v>
      </c>
      <c r="I280" s="247"/>
      <c r="J280" s="230"/>
      <c r="L280" s="148"/>
      <c r="M280" s="150"/>
      <c r="T280" s="151"/>
      <c r="AT280" s="149" t="s">
        <v>255</v>
      </c>
      <c r="AU280" s="149" t="s">
        <v>88</v>
      </c>
      <c r="AV280" s="12" t="s">
        <v>88</v>
      </c>
      <c r="AW280" s="12" t="s">
        <v>34</v>
      </c>
      <c r="AX280" s="12" t="s">
        <v>78</v>
      </c>
      <c r="AY280" s="149" t="s">
        <v>248</v>
      </c>
    </row>
    <row r="281" spans="2:65" s="13" customFormat="1" x14ac:dyDescent="0.2">
      <c r="B281" s="235"/>
      <c r="C281" s="236"/>
      <c r="D281" s="231" t="s">
        <v>255</v>
      </c>
      <c r="E281" s="237" t="s">
        <v>1</v>
      </c>
      <c r="F281" s="238" t="s">
        <v>275</v>
      </c>
      <c r="G281" s="236"/>
      <c r="H281" s="239">
        <v>2156.076</v>
      </c>
      <c r="I281" s="248"/>
      <c r="J281" s="236"/>
      <c r="L281" s="152"/>
      <c r="M281" s="154"/>
      <c r="T281" s="155"/>
      <c r="AT281" s="153" t="s">
        <v>255</v>
      </c>
      <c r="AU281" s="153" t="s">
        <v>88</v>
      </c>
      <c r="AV281" s="13" t="s">
        <v>253</v>
      </c>
      <c r="AW281" s="13" t="s">
        <v>34</v>
      </c>
      <c r="AX281" s="13" t="s">
        <v>86</v>
      </c>
      <c r="AY281" s="153" t="s">
        <v>248</v>
      </c>
    </row>
    <row r="282" spans="2:65" s="1" customFormat="1" ht="24.15" customHeight="1" x14ac:dyDescent="0.2">
      <c r="B282" s="184"/>
      <c r="C282" s="222" t="s">
        <v>958</v>
      </c>
      <c r="D282" s="222" t="s">
        <v>250</v>
      </c>
      <c r="E282" s="223" t="s">
        <v>959</v>
      </c>
      <c r="F282" s="224" t="s">
        <v>960</v>
      </c>
      <c r="G282" s="225" t="s">
        <v>193</v>
      </c>
      <c r="H282" s="226">
        <v>2156.076</v>
      </c>
      <c r="I282" s="180">
        <v>0</v>
      </c>
      <c r="J282" s="228">
        <f>ROUND(I282*H282,2)</f>
        <v>0</v>
      </c>
      <c r="K282" s="141"/>
      <c r="L282" s="29"/>
      <c r="M282" s="142" t="s">
        <v>1</v>
      </c>
      <c r="N282" s="143" t="s">
        <v>43</v>
      </c>
      <c r="O282" s="144">
        <v>0.27200000000000002</v>
      </c>
      <c r="P282" s="144">
        <f>O282*H282</f>
        <v>586.45267200000001</v>
      </c>
      <c r="Q282" s="144">
        <v>4.0000000000000001E-3</v>
      </c>
      <c r="R282" s="144">
        <f>Q282*H282</f>
        <v>8.6243040000000004</v>
      </c>
      <c r="S282" s="144">
        <v>0</v>
      </c>
      <c r="T282" s="145">
        <f>S282*H282</f>
        <v>0</v>
      </c>
      <c r="AR282" s="146" t="s">
        <v>253</v>
      </c>
      <c r="AT282" s="146" t="s">
        <v>250</v>
      </c>
      <c r="AU282" s="146" t="s">
        <v>88</v>
      </c>
      <c r="AY282" s="17" t="s">
        <v>248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7" t="s">
        <v>86</v>
      </c>
      <c r="BK282" s="147">
        <f>ROUND(I282*H282,2)</f>
        <v>0</v>
      </c>
      <c r="BL282" s="17" t="s">
        <v>253</v>
      </c>
      <c r="BM282" s="146" t="s">
        <v>961</v>
      </c>
    </row>
    <row r="283" spans="2:65" s="12" customFormat="1" x14ac:dyDescent="0.2">
      <c r="B283" s="229"/>
      <c r="C283" s="230"/>
      <c r="D283" s="231" t="s">
        <v>255</v>
      </c>
      <c r="E283" s="232" t="s">
        <v>1</v>
      </c>
      <c r="F283" s="233" t="s">
        <v>956</v>
      </c>
      <c r="G283" s="230"/>
      <c r="H283" s="234">
        <v>478.38200000000001</v>
      </c>
      <c r="I283" s="247"/>
      <c r="J283" s="230"/>
      <c r="L283" s="148"/>
      <c r="M283" s="150"/>
      <c r="T283" s="151"/>
      <c r="AT283" s="149" t="s">
        <v>255</v>
      </c>
      <c r="AU283" s="149" t="s">
        <v>88</v>
      </c>
      <c r="AV283" s="12" t="s">
        <v>88</v>
      </c>
      <c r="AW283" s="12" t="s">
        <v>34</v>
      </c>
      <c r="AX283" s="12" t="s">
        <v>78</v>
      </c>
      <c r="AY283" s="149" t="s">
        <v>248</v>
      </c>
    </row>
    <row r="284" spans="2:65" s="14" customFormat="1" x14ac:dyDescent="0.2">
      <c r="B284" s="254"/>
      <c r="C284" s="255"/>
      <c r="D284" s="231" t="s">
        <v>255</v>
      </c>
      <c r="E284" s="256" t="s">
        <v>1</v>
      </c>
      <c r="F284" s="257" t="s">
        <v>957</v>
      </c>
      <c r="G284" s="255"/>
      <c r="H284" s="258">
        <v>478.38200000000001</v>
      </c>
      <c r="I284" s="252"/>
      <c r="J284" s="255"/>
      <c r="L284" s="167"/>
      <c r="M284" s="169"/>
      <c r="T284" s="170"/>
      <c r="AT284" s="168" t="s">
        <v>255</v>
      </c>
      <c r="AU284" s="168" t="s">
        <v>88</v>
      </c>
      <c r="AV284" s="14" t="s">
        <v>113</v>
      </c>
      <c r="AW284" s="14" t="s">
        <v>34</v>
      </c>
      <c r="AX284" s="14" t="s">
        <v>78</v>
      </c>
      <c r="AY284" s="168" t="s">
        <v>248</v>
      </c>
    </row>
    <row r="285" spans="2:65" s="12" customFormat="1" x14ac:dyDescent="0.2">
      <c r="B285" s="229"/>
      <c r="C285" s="230"/>
      <c r="D285" s="231" t="s">
        <v>255</v>
      </c>
      <c r="E285" s="232" t="s">
        <v>1</v>
      </c>
      <c r="F285" s="233" t="s">
        <v>951</v>
      </c>
      <c r="G285" s="230"/>
      <c r="H285" s="234">
        <v>1677.694</v>
      </c>
      <c r="I285" s="247"/>
      <c r="J285" s="230"/>
      <c r="L285" s="148"/>
      <c r="M285" s="150"/>
      <c r="T285" s="151"/>
      <c r="AT285" s="149" t="s">
        <v>255</v>
      </c>
      <c r="AU285" s="149" t="s">
        <v>88</v>
      </c>
      <c r="AV285" s="12" t="s">
        <v>88</v>
      </c>
      <c r="AW285" s="12" t="s">
        <v>34</v>
      </c>
      <c r="AX285" s="12" t="s">
        <v>78</v>
      </c>
      <c r="AY285" s="149" t="s">
        <v>248</v>
      </c>
    </row>
    <row r="286" spans="2:65" s="13" customFormat="1" x14ac:dyDescent="0.2">
      <c r="B286" s="235"/>
      <c r="C286" s="236"/>
      <c r="D286" s="231" t="s">
        <v>255</v>
      </c>
      <c r="E286" s="237" t="s">
        <v>1</v>
      </c>
      <c r="F286" s="238" t="s">
        <v>275</v>
      </c>
      <c r="G286" s="236"/>
      <c r="H286" s="239">
        <v>2156.076</v>
      </c>
      <c r="I286" s="248"/>
      <c r="J286" s="236"/>
      <c r="L286" s="152"/>
      <c r="M286" s="154"/>
      <c r="T286" s="155"/>
      <c r="AT286" s="153" t="s">
        <v>255</v>
      </c>
      <c r="AU286" s="153" t="s">
        <v>88</v>
      </c>
      <c r="AV286" s="13" t="s">
        <v>253</v>
      </c>
      <c r="AW286" s="13" t="s">
        <v>34</v>
      </c>
      <c r="AX286" s="13" t="s">
        <v>86</v>
      </c>
      <c r="AY286" s="153" t="s">
        <v>248</v>
      </c>
    </row>
    <row r="287" spans="2:65" s="1" customFormat="1" ht="21.75" customHeight="1" x14ac:dyDescent="0.2">
      <c r="B287" s="184"/>
      <c r="C287" s="222" t="s">
        <v>962</v>
      </c>
      <c r="D287" s="222" t="s">
        <v>250</v>
      </c>
      <c r="E287" s="223" t="s">
        <v>963</v>
      </c>
      <c r="F287" s="224" t="s">
        <v>964</v>
      </c>
      <c r="G287" s="225" t="s">
        <v>193</v>
      </c>
      <c r="H287" s="226">
        <v>45.878</v>
      </c>
      <c r="I287" s="180">
        <v>0</v>
      </c>
      <c r="J287" s="228">
        <f>ROUND(I287*H287,2)</f>
        <v>0</v>
      </c>
      <c r="K287" s="141"/>
      <c r="L287" s="29"/>
      <c r="M287" s="142" t="s">
        <v>1</v>
      </c>
      <c r="N287" s="143" t="s">
        <v>43</v>
      </c>
      <c r="O287" s="144">
        <v>1.379</v>
      </c>
      <c r="P287" s="144">
        <f>O287*H287</f>
        <v>63.265762000000002</v>
      </c>
      <c r="Q287" s="144">
        <v>3.7999999999999999E-2</v>
      </c>
      <c r="R287" s="144">
        <f>Q287*H287</f>
        <v>1.7433639999999999</v>
      </c>
      <c r="S287" s="144">
        <v>0</v>
      </c>
      <c r="T287" s="145">
        <f>S287*H287</f>
        <v>0</v>
      </c>
      <c r="AR287" s="146" t="s">
        <v>253</v>
      </c>
      <c r="AT287" s="146" t="s">
        <v>250</v>
      </c>
      <c r="AU287" s="146" t="s">
        <v>88</v>
      </c>
      <c r="AY287" s="17" t="s">
        <v>248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7" t="s">
        <v>86</v>
      </c>
      <c r="BK287" s="147">
        <f>ROUND(I287*H287,2)</f>
        <v>0</v>
      </c>
      <c r="BL287" s="17" t="s">
        <v>253</v>
      </c>
      <c r="BM287" s="146" t="s">
        <v>965</v>
      </c>
    </row>
    <row r="288" spans="2:65" s="12" customFormat="1" x14ac:dyDescent="0.2">
      <c r="B288" s="229"/>
      <c r="C288" s="230"/>
      <c r="D288" s="231" t="s">
        <v>255</v>
      </c>
      <c r="E288" s="232" t="s">
        <v>1</v>
      </c>
      <c r="F288" s="233" t="s">
        <v>966</v>
      </c>
      <c r="G288" s="230"/>
      <c r="H288" s="234">
        <v>21.39</v>
      </c>
      <c r="I288" s="247"/>
      <c r="J288" s="230"/>
      <c r="L288" s="148"/>
      <c r="M288" s="150"/>
      <c r="T288" s="151"/>
      <c r="AT288" s="149" t="s">
        <v>255</v>
      </c>
      <c r="AU288" s="149" t="s">
        <v>88</v>
      </c>
      <c r="AV288" s="12" t="s">
        <v>88</v>
      </c>
      <c r="AW288" s="12" t="s">
        <v>34</v>
      </c>
      <c r="AX288" s="12" t="s">
        <v>78</v>
      </c>
      <c r="AY288" s="149" t="s">
        <v>248</v>
      </c>
    </row>
    <row r="289" spans="2:65" s="12" customFormat="1" x14ac:dyDescent="0.2">
      <c r="B289" s="229"/>
      <c r="C289" s="230"/>
      <c r="D289" s="231" t="s">
        <v>255</v>
      </c>
      <c r="E289" s="232" t="s">
        <v>1</v>
      </c>
      <c r="F289" s="233" t="s">
        <v>967</v>
      </c>
      <c r="G289" s="230"/>
      <c r="H289" s="234">
        <v>8.5250000000000004</v>
      </c>
      <c r="I289" s="247"/>
      <c r="J289" s="230"/>
      <c r="L289" s="148"/>
      <c r="M289" s="150"/>
      <c r="T289" s="151"/>
      <c r="AT289" s="149" t="s">
        <v>255</v>
      </c>
      <c r="AU289" s="149" t="s">
        <v>88</v>
      </c>
      <c r="AV289" s="12" t="s">
        <v>88</v>
      </c>
      <c r="AW289" s="12" t="s">
        <v>34</v>
      </c>
      <c r="AX289" s="12" t="s">
        <v>78</v>
      </c>
      <c r="AY289" s="149" t="s">
        <v>248</v>
      </c>
    </row>
    <row r="290" spans="2:65" s="12" customFormat="1" x14ac:dyDescent="0.2">
      <c r="B290" s="229"/>
      <c r="C290" s="230"/>
      <c r="D290" s="231" t="s">
        <v>255</v>
      </c>
      <c r="E290" s="232" t="s">
        <v>1</v>
      </c>
      <c r="F290" s="233" t="s">
        <v>968</v>
      </c>
      <c r="G290" s="230"/>
      <c r="H290" s="234">
        <v>15.962999999999999</v>
      </c>
      <c r="I290" s="247"/>
      <c r="J290" s="230"/>
      <c r="L290" s="148"/>
      <c r="M290" s="150"/>
      <c r="T290" s="151"/>
      <c r="AT290" s="149" t="s">
        <v>255</v>
      </c>
      <c r="AU290" s="149" t="s">
        <v>88</v>
      </c>
      <c r="AV290" s="12" t="s">
        <v>88</v>
      </c>
      <c r="AW290" s="12" t="s">
        <v>34</v>
      </c>
      <c r="AX290" s="12" t="s">
        <v>78</v>
      </c>
      <c r="AY290" s="149" t="s">
        <v>248</v>
      </c>
    </row>
    <row r="291" spans="2:65" s="13" customFormat="1" x14ac:dyDescent="0.2">
      <c r="B291" s="235"/>
      <c r="C291" s="236"/>
      <c r="D291" s="231" t="s">
        <v>255</v>
      </c>
      <c r="E291" s="237" t="s">
        <v>1</v>
      </c>
      <c r="F291" s="238" t="s">
        <v>275</v>
      </c>
      <c r="G291" s="236"/>
      <c r="H291" s="239">
        <v>45.878</v>
      </c>
      <c r="I291" s="248"/>
      <c r="J291" s="236"/>
      <c r="L291" s="152"/>
      <c r="M291" s="154"/>
      <c r="T291" s="155"/>
      <c r="AT291" s="153" t="s">
        <v>255</v>
      </c>
      <c r="AU291" s="153" t="s">
        <v>88</v>
      </c>
      <c r="AV291" s="13" t="s">
        <v>253</v>
      </c>
      <c r="AW291" s="13" t="s">
        <v>34</v>
      </c>
      <c r="AX291" s="13" t="s">
        <v>86</v>
      </c>
      <c r="AY291" s="153" t="s">
        <v>248</v>
      </c>
    </row>
    <row r="292" spans="2:65" s="1" customFormat="1" ht="24.15" customHeight="1" x14ac:dyDescent="0.2">
      <c r="B292" s="184"/>
      <c r="C292" s="222" t="s">
        <v>969</v>
      </c>
      <c r="D292" s="222" t="s">
        <v>250</v>
      </c>
      <c r="E292" s="223" t="s">
        <v>970</v>
      </c>
      <c r="F292" s="224" t="s">
        <v>971</v>
      </c>
      <c r="G292" s="225" t="s">
        <v>193</v>
      </c>
      <c r="H292" s="226">
        <v>1607.0820000000001</v>
      </c>
      <c r="I292" s="180">
        <v>0</v>
      </c>
      <c r="J292" s="228">
        <f>ROUND(I292*H292,2)</f>
        <v>0</v>
      </c>
      <c r="K292" s="141"/>
      <c r="L292" s="29"/>
      <c r="M292" s="142" t="s">
        <v>1</v>
      </c>
      <c r="N292" s="143" t="s">
        <v>43</v>
      </c>
      <c r="O292" s="144">
        <v>0.47</v>
      </c>
      <c r="P292" s="144">
        <f>O292*H292</f>
        <v>755.32853999999998</v>
      </c>
      <c r="Q292" s="144">
        <v>1.8380000000000001E-2</v>
      </c>
      <c r="R292" s="144">
        <f>Q292*H292</f>
        <v>29.538167160000004</v>
      </c>
      <c r="S292" s="144">
        <v>0</v>
      </c>
      <c r="T292" s="145">
        <f>S292*H292</f>
        <v>0</v>
      </c>
      <c r="AR292" s="146" t="s">
        <v>253</v>
      </c>
      <c r="AT292" s="146" t="s">
        <v>250</v>
      </c>
      <c r="AU292" s="146" t="s">
        <v>88</v>
      </c>
      <c r="AY292" s="17" t="s">
        <v>248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7" t="s">
        <v>86</v>
      </c>
      <c r="BK292" s="147">
        <f>ROUND(I292*H292,2)</f>
        <v>0</v>
      </c>
      <c r="BL292" s="17" t="s">
        <v>253</v>
      </c>
      <c r="BM292" s="146" t="s">
        <v>972</v>
      </c>
    </row>
    <row r="293" spans="2:65" s="12" customFormat="1" x14ac:dyDescent="0.2">
      <c r="B293" s="229"/>
      <c r="C293" s="230"/>
      <c r="D293" s="231" t="s">
        <v>255</v>
      </c>
      <c r="E293" s="232" t="s">
        <v>1</v>
      </c>
      <c r="F293" s="233" t="s">
        <v>973</v>
      </c>
      <c r="G293" s="230"/>
      <c r="H293" s="234">
        <v>274.49700000000001</v>
      </c>
      <c r="I293" s="247"/>
      <c r="J293" s="230"/>
      <c r="L293" s="148"/>
      <c r="M293" s="150"/>
      <c r="T293" s="151"/>
      <c r="AT293" s="149" t="s">
        <v>255</v>
      </c>
      <c r="AU293" s="149" t="s">
        <v>88</v>
      </c>
      <c r="AV293" s="12" t="s">
        <v>88</v>
      </c>
      <c r="AW293" s="12" t="s">
        <v>34</v>
      </c>
      <c r="AX293" s="12" t="s">
        <v>78</v>
      </c>
      <c r="AY293" s="149" t="s">
        <v>248</v>
      </c>
    </row>
    <row r="294" spans="2:65" s="12" customFormat="1" x14ac:dyDescent="0.2">
      <c r="B294" s="229"/>
      <c r="C294" s="230"/>
      <c r="D294" s="231" t="s">
        <v>255</v>
      </c>
      <c r="E294" s="232" t="s">
        <v>1</v>
      </c>
      <c r="F294" s="233" t="s">
        <v>951</v>
      </c>
      <c r="G294" s="230"/>
      <c r="H294" s="234">
        <v>1677.694</v>
      </c>
      <c r="I294" s="247"/>
      <c r="J294" s="230"/>
      <c r="L294" s="148"/>
      <c r="M294" s="150"/>
      <c r="T294" s="151"/>
      <c r="AT294" s="149" t="s">
        <v>255</v>
      </c>
      <c r="AU294" s="149" t="s">
        <v>88</v>
      </c>
      <c r="AV294" s="12" t="s">
        <v>88</v>
      </c>
      <c r="AW294" s="12" t="s">
        <v>34</v>
      </c>
      <c r="AX294" s="12" t="s">
        <v>78</v>
      </c>
      <c r="AY294" s="149" t="s">
        <v>248</v>
      </c>
    </row>
    <row r="295" spans="2:65" s="12" customFormat="1" x14ac:dyDescent="0.2">
      <c r="B295" s="229"/>
      <c r="C295" s="230"/>
      <c r="D295" s="231" t="s">
        <v>255</v>
      </c>
      <c r="E295" s="232" t="s">
        <v>1</v>
      </c>
      <c r="F295" s="233" t="s">
        <v>974</v>
      </c>
      <c r="G295" s="230"/>
      <c r="H295" s="234">
        <v>-345.10899999999998</v>
      </c>
      <c r="I295" s="247"/>
      <c r="J295" s="230"/>
      <c r="L295" s="148"/>
      <c r="M295" s="150"/>
      <c r="T295" s="151"/>
      <c r="AT295" s="149" t="s">
        <v>255</v>
      </c>
      <c r="AU295" s="149" t="s">
        <v>88</v>
      </c>
      <c r="AV295" s="12" t="s">
        <v>88</v>
      </c>
      <c r="AW295" s="12" t="s">
        <v>34</v>
      </c>
      <c r="AX295" s="12" t="s">
        <v>78</v>
      </c>
      <c r="AY295" s="149" t="s">
        <v>248</v>
      </c>
    </row>
    <row r="296" spans="2:65" s="13" customFormat="1" x14ac:dyDescent="0.2">
      <c r="B296" s="235"/>
      <c r="C296" s="236"/>
      <c r="D296" s="231" t="s">
        <v>255</v>
      </c>
      <c r="E296" s="237" t="s">
        <v>1</v>
      </c>
      <c r="F296" s="238" t="s">
        <v>275</v>
      </c>
      <c r="G296" s="236"/>
      <c r="H296" s="239">
        <v>1607.0820000000001</v>
      </c>
      <c r="I296" s="248"/>
      <c r="J296" s="236"/>
      <c r="L296" s="152"/>
      <c r="M296" s="154"/>
      <c r="T296" s="155"/>
      <c r="AT296" s="153" t="s">
        <v>255</v>
      </c>
      <c r="AU296" s="153" t="s">
        <v>88</v>
      </c>
      <c r="AV296" s="13" t="s">
        <v>253</v>
      </c>
      <c r="AW296" s="13" t="s">
        <v>34</v>
      </c>
      <c r="AX296" s="13" t="s">
        <v>86</v>
      </c>
      <c r="AY296" s="153" t="s">
        <v>248</v>
      </c>
    </row>
    <row r="297" spans="2:65" s="1" customFormat="1" ht="24.15" customHeight="1" x14ac:dyDescent="0.2">
      <c r="B297" s="184"/>
      <c r="C297" s="222" t="s">
        <v>975</v>
      </c>
      <c r="D297" s="222" t="s">
        <v>250</v>
      </c>
      <c r="E297" s="223" t="s">
        <v>976</v>
      </c>
      <c r="F297" s="224" t="s">
        <v>977</v>
      </c>
      <c r="G297" s="225" t="s">
        <v>193</v>
      </c>
      <c r="H297" s="226">
        <v>2744.971</v>
      </c>
      <c r="I297" s="180">
        <v>0</v>
      </c>
      <c r="J297" s="228">
        <f>ROUND(I297*H297,2)</f>
        <v>0</v>
      </c>
      <c r="K297" s="141"/>
      <c r="L297" s="29"/>
      <c r="M297" s="142" t="s">
        <v>1</v>
      </c>
      <c r="N297" s="143" t="s">
        <v>43</v>
      </c>
      <c r="O297" s="144">
        <v>0.34399999999999997</v>
      </c>
      <c r="P297" s="144">
        <f>O297*H297</f>
        <v>944.27002399999992</v>
      </c>
      <c r="Q297" s="144">
        <v>1.7000000000000001E-2</v>
      </c>
      <c r="R297" s="144">
        <f>Q297*H297</f>
        <v>46.664507</v>
      </c>
      <c r="S297" s="144">
        <v>0</v>
      </c>
      <c r="T297" s="145">
        <f>S297*H297</f>
        <v>0</v>
      </c>
      <c r="AR297" s="146" t="s">
        <v>253</v>
      </c>
      <c r="AT297" s="146" t="s">
        <v>250</v>
      </c>
      <c r="AU297" s="146" t="s">
        <v>88</v>
      </c>
      <c r="AY297" s="17" t="s">
        <v>248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7" t="s">
        <v>86</v>
      </c>
      <c r="BK297" s="147">
        <f>ROUND(I297*H297,2)</f>
        <v>0</v>
      </c>
      <c r="BL297" s="17" t="s">
        <v>253</v>
      </c>
      <c r="BM297" s="146" t="s">
        <v>978</v>
      </c>
    </row>
    <row r="298" spans="2:65" s="12" customFormat="1" x14ac:dyDescent="0.2">
      <c r="B298" s="229"/>
      <c r="C298" s="230"/>
      <c r="D298" s="231" t="s">
        <v>255</v>
      </c>
      <c r="E298" s="232" t="s">
        <v>1</v>
      </c>
      <c r="F298" s="233" t="s">
        <v>715</v>
      </c>
      <c r="G298" s="230"/>
      <c r="H298" s="234">
        <v>2744.971</v>
      </c>
      <c r="I298" s="247"/>
      <c r="J298" s="230"/>
      <c r="L298" s="148"/>
      <c r="M298" s="150"/>
      <c r="T298" s="151"/>
      <c r="AT298" s="149" t="s">
        <v>255</v>
      </c>
      <c r="AU298" s="149" t="s">
        <v>88</v>
      </c>
      <c r="AV298" s="12" t="s">
        <v>88</v>
      </c>
      <c r="AW298" s="12" t="s">
        <v>34</v>
      </c>
      <c r="AX298" s="12" t="s">
        <v>86</v>
      </c>
      <c r="AY298" s="149" t="s">
        <v>248</v>
      </c>
    </row>
    <row r="299" spans="2:65" s="1" customFormat="1" ht="21.75" customHeight="1" x14ac:dyDescent="0.2">
      <c r="B299" s="184"/>
      <c r="C299" s="222" t="s">
        <v>979</v>
      </c>
      <c r="D299" s="222" t="s">
        <v>250</v>
      </c>
      <c r="E299" s="223" t="s">
        <v>980</v>
      </c>
      <c r="F299" s="224" t="s">
        <v>981</v>
      </c>
      <c r="G299" s="225" t="s">
        <v>193</v>
      </c>
      <c r="H299" s="226">
        <v>70</v>
      </c>
      <c r="I299" s="180">
        <v>0</v>
      </c>
      <c r="J299" s="228">
        <f>ROUND(I299*H299,2)</f>
        <v>0</v>
      </c>
      <c r="K299" s="141"/>
      <c r="L299" s="29"/>
      <c r="M299" s="142" t="s">
        <v>1</v>
      </c>
      <c r="N299" s="143" t="s">
        <v>43</v>
      </c>
      <c r="O299" s="144">
        <v>0.2</v>
      </c>
      <c r="P299" s="144">
        <f>O299*H299</f>
        <v>14</v>
      </c>
      <c r="Q299" s="144">
        <v>1.9300000000000001E-3</v>
      </c>
      <c r="R299" s="144">
        <f>Q299*H299</f>
        <v>0.1351</v>
      </c>
      <c r="S299" s="144">
        <v>0</v>
      </c>
      <c r="T299" s="145">
        <f>S299*H299</f>
        <v>0</v>
      </c>
      <c r="AR299" s="146" t="s">
        <v>253</v>
      </c>
      <c r="AT299" s="146" t="s">
        <v>250</v>
      </c>
      <c r="AU299" s="146" t="s">
        <v>88</v>
      </c>
      <c r="AY299" s="17" t="s">
        <v>248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7" t="s">
        <v>86</v>
      </c>
      <c r="BK299" s="147">
        <f>ROUND(I299*H299,2)</f>
        <v>0</v>
      </c>
      <c r="BL299" s="17" t="s">
        <v>253</v>
      </c>
      <c r="BM299" s="146" t="s">
        <v>982</v>
      </c>
    </row>
    <row r="300" spans="2:65" s="1" customFormat="1" ht="44.25" customHeight="1" x14ac:dyDescent="0.2">
      <c r="B300" s="184"/>
      <c r="C300" s="222" t="s">
        <v>983</v>
      </c>
      <c r="D300" s="222" t="s">
        <v>250</v>
      </c>
      <c r="E300" s="223" t="s">
        <v>984</v>
      </c>
      <c r="F300" s="224" t="s">
        <v>985</v>
      </c>
      <c r="G300" s="225" t="s">
        <v>193</v>
      </c>
      <c r="H300" s="226">
        <v>154.05500000000001</v>
      </c>
      <c r="I300" s="180">
        <v>0</v>
      </c>
      <c r="J300" s="228">
        <f>ROUND(I300*H300,2)</f>
        <v>0</v>
      </c>
      <c r="K300" s="141"/>
      <c r="L300" s="29"/>
      <c r="M300" s="142" t="s">
        <v>1</v>
      </c>
      <c r="N300" s="143" t="s">
        <v>43</v>
      </c>
      <c r="O300" s="144">
        <v>1.06</v>
      </c>
      <c r="P300" s="144">
        <f>O300*H300</f>
        <v>163.29830000000001</v>
      </c>
      <c r="Q300" s="144">
        <v>1.1520000000000001E-2</v>
      </c>
      <c r="R300" s="144">
        <f>Q300*H300</f>
        <v>1.7747136000000001</v>
      </c>
      <c r="S300" s="144">
        <v>0</v>
      </c>
      <c r="T300" s="145">
        <f>S300*H300</f>
        <v>0</v>
      </c>
      <c r="AR300" s="146" t="s">
        <v>253</v>
      </c>
      <c r="AT300" s="146" t="s">
        <v>250</v>
      </c>
      <c r="AU300" s="146" t="s">
        <v>88</v>
      </c>
      <c r="AY300" s="17" t="s">
        <v>248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7" t="s">
        <v>86</v>
      </c>
      <c r="BK300" s="147">
        <f>ROUND(I300*H300,2)</f>
        <v>0</v>
      </c>
      <c r="BL300" s="17" t="s">
        <v>253</v>
      </c>
      <c r="BM300" s="146" t="s">
        <v>986</v>
      </c>
    </row>
    <row r="301" spans="2:65" s="12" customFormat="1" x14ac:dyDescent="0.2">
      <c r="B301" s="229"/>
      <c r="C301" s="230"/>
      <c r="D301" s="231" t="s">
        <v>255</v>
      </c>
      <c r="E301" s="232" t="s">
        <v>1</v>
      </c>
      <c r="F301" s="233" t="s">
        <v>987</v>
      </c>
      <c r="G301" s="230"/>
      <c r="H301" s="234">
        <v>135.875</v>
      </c>
      <c r="I301" s="247"/>
      <c r="J301" s="230"/>
      <c r="L301" s="148"/>
      <c r="M301" s="150"/>
      <c r="T301" s="151"/>
      <c r="AT301" s="149" t="s">
        <v>255</v>
      </c>
      <c r="AU301" s="149" t="s">
        <v>88</v>
      </c>
      <c r="AV301" s="12" t="s">
        <v>88</v>
      </c>
      <c r="AW301" s="12" t="s">
        <v>34</v>
      </c>
      <c r="AX301" s="12" t="s">
        <v>78</v>
      </c>
      <c r="AY301" s="149" t="s">
        <v>248</v>
      </c>
    </row>
    <row r="302" spans="2:65" s="12" customFormat="1" x14ac:dyDescent="0.2">
      <c r="B302" s="229"/>
      <c r="C302" s="230"/>
      <c r="D302" s="231" t="s">
        <v>255</v>
      </c>
      <c r="E302" s="232" t="s">
        <v>1</v>
      </c>
      <c r="F302" s="233" t="s">
        <v>988</v>
      </c>
      <c r="G302" s="230"/>
      <c r="H302" s="234">
        <v>18.18</v>
      </c>
      <c r="I302" s="247"/>
      <c r="J302" s="230"/>
      <c r="L302" s="148"/>
      <c r="M302" s="150"/>
      <c r="T302" s="151"/>
      <c r="AT302" s="149" t="s">
        <v>255</v>
      </c>
      <c r="AU302" s="149" t="s">
        <v>88</v>
      </c>
      <c r="AV302" s="12" t="s">
        <v>88</v>
      </c>
      <c r="AW302" s="12" t="s">
        <v>34</v>
      </c>
      <c r="AX302" s="12" t="s">
        <v>78</v>
      </c>
      <c r="AY302" s="149" t="s">
        <v>248</v>
      </c>
    </row>
    <row r="303" spans="2:65" s="13" customFormat="1" x14ac:dyDescent="0.2">
      <c r="B303" s="235"/>
      <c r="C303" s="236"/>
      <c r="D303" s="231" t="s">
        <v>255</v>
      </c>
      <c r="E303" s="237" t="s">
        <v>1</v>
      </c>
      <c r="F303" s="238" t="s">
        <v>275</v>
      </c>
      <c r="G303" s="236"/>
      <c r="H303" s="239">
        <v>154.05500000000001</v>
      </c>
      <c r="I303" s="248"/>
      <c r="J303" s="236"/>
      <c r="L303" s="152"/>
      <c r="M303" s="154"/>
      <c r="T303" s="155"/>
      <c r="AT303" s="153" t="s">
        <v>255</v>
      </c>
      <c r="AU303" s="153" t="s">
        <v>88</v>
      </c>
      <c r="AV303" s="13" t="s">
        <v>253</v>
      </c>
      <c r="AW303" s="13" t="s">
        <v>34</v>
      </c>
      <c r="AX303" s="13" t="s">
        <v>86</v>
      </c>
      <c r="AY303" s="153" t="s">
        <v>248</v>
      </c>
    </row>
    <row r="304" spans="2:65" s="1" customFormat="1" ht="24.15" customHeight="1" x14ac:dyDescent="0.2">
      <c r="B304" s="184"/>
      <c r="C304" s="240" t="s">
        <v>989</v>
      </c>
      <c r="D304" s="240" t="s">
        <v>351</v>
      </c>
      <c r="E304" s="241" t="s">
        <v>990</v>
      </c>
      <c r="F304" s="242" t="s">
        <v>991</v>
      </c>
      <c r="G304" s="243" t="s">
        <v>193</v>
      </c>
      <c r="H304" s="244">
        <v>19.088999999999999</v>
      </c>
      <c r="I304" s="181">
        <v>0</v>
      </c>
      <c r="J304" s="246">
        <f>ROUND(I304*H304,2)</f>
        <v>0</v>
      </c>
      <c r="K304" s="156"/>
      <c r="L304" s="157"/>
      <c r="M304" s="158" t="s">
        <v>1</v>
      </c>
      <c r="N304" s="159" t="s">
        <v>43</v>
      </c>
      <c r="O304" s="144">
        <v>0</v>
      </c>
      <c r="P304" s="144">
        <f>O304*H304</f>
        <v>0</v>
      </c>
      <c r="Q304" s="144">
        <v>1.2999999999999999E-2</v>
      </c>
      <c r="R304" s="144">
        <f>Q304*H304</f>
        <v>0.24815699999999996</v>
      </c>
      <c r="S304" s="144">
        <v>0</v>
      </c>
      <c r="T304" s="145">
        <f>S304*H304</f>
        <v>0</v>
      </c>
      <c r="AR304" s="146" t="s">
        <v>286</v>
      </c>
      <c r="AT304" s="146" t="s">
        <v>351</v>
      </c>
      <c r="AU304" s="146" t="s">
        <v>88</v>
      </c>
      <c r="AY304" s="17" t="s">
        <v>248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7" t="s">
        <v>86</v>
      </c>
      <c r="BK304" s="147">
        <f>ROUND(I304*H304,2)</f>
        <v>0</v>
      </c>
      <c r="BL304" s="17" t="s">
        <v>253</v>
      </c>
      <c r="BM304" s="146" t="s">
        <v>992</v>
      </c>
    </row>
    <row r="305" spans="2:65" s="12" customFormat="1" x14ac:dyDescent="0.2">
      <c r="B305" s="229"/>
      <c r="C305" s="230"/>
      <c r="D305" s="231" t="s">
        <v>255</v>
      </c>
      <c r="E305" s="232" t="s">
        <v>1</v>
      </c>
      <c r="F305" s="233" t="s">
        <v>988</v>
      </c>
      <c r="G305" s="230"/>
      <c r="H305" s="234">
        <v>18.18</v>
      </c>
      <c r="I305" s="247"/>
      <c r="J305" s="230"/>
      <c r="L305" s="148"/>
      <c r="M305" s="150"/>
      <c r="T305" s="151"/>
      <c r="AT305" s="149" t="s">
        <v>255</v>
      </c>
      <c r="AU305" s="149" t="s">
        <v>88</v>
      </c>
      <c r="AV305" s="12" t="s">
        <v>88</v>
      </c>
      <c r="AW305" s="12" t="s">
        <v>34</v>
      </c>
      <c r="AX305" s="12" t="s">
        <v>86</v>
      </c>
      <c r="AY305" s="149" t="s">
        <v>248</v>
      </c>
    </row>
    <row r="306" spans="2:65" s="12" customFormat="1" x14ac:dyDescent="0.2">
      <c r="B306" s="229"/>
      <c r="C306" s="230"/>
      <c r="D306" s="231" t="s">
        <v>255</v>
      </c>
      <c r="E306" s="230"/>
      <c r="F306" s="233" t="s">
        <v>993</v>
      </c>
      <c r="G306" s="230"/>
      <c r="H306" s="234">
        <v>19.088999999999999</v>
      </c>
      <c r="I306" s="247"/>
      <c r="J306" s="230"/>
      <c r="L306" s="148"/>
      <c r="M306" s="150"/>
      <c r="T306" s="151"/>
      <c r="AT306" s="149" t="s">
        <v>255</v>
      </c>
      <c r="AU306" s="149" t="s">
        <v>88</v>
      </c>
      <c r="AV306" s="12" t="s">
        <v>88</v>
      </c>
      <c r="AW306" s="12" t="s">
        <v>3</v>
      </c>
      <c r="AX306" s="12" t="s">
        <v>86</v>
      </c>
      <c r="AY306" s="149" t="s">
        <v>248</v>
      </c>
    </row>
    <row r="307" spans="2:65" s="1" customFormat="1" ht="24.15" customHeight="1" x14ac:dyDescent="0.2">
      <c r="B307" s="184"/>
      <c r="C307" s="240" t="s">
        <v>994</v>
      </c>
      <c r="D307" s="240" t="s">
        <v>351</v>
      </c>
      <c r="E307" s="241" t="s">
        <v>995</v>
      </c>
      <c r="F307" s="242" t="s">
        <v>996</v>
      </c>
      <c r="G307" s="243" t="s">
        <v>193</v>
      </c>
      <c r="H307" s="244">
        <v>142.66900000000001</v>
      </c>
      <c r="I307" s="181">
        <v>0</v>
      </c>
      <c r="J307" s="246">
        <f>ROUND(I307*H307,2)</f>
        <v>0</v>
      </c>
      <c r="K307" s="156"/>
      <c r="L307" s="157"/>
      <c r="M307" s="158" t="s">
        <v>1</v>
      </c>
      <c r="N307" s="159" t="s">
        <v>43</v>
      </c>
      <c r="O307" s="144">
        <v>0</v>
      </c>
      <c r="P307" s="144">
        <f>O307*H307</f>
        <v>0</v>
      </c>
      <c r="Q307" s="144">
        <v>1.35E-2</v>
      </c>
      <c r="R307" s="144">
        <f>Q307*H307</f>
        <v>1.9260315000000001</v>
      </c>
      <c r="S307" s="144">
        <v>0</v>
      </c>
      <c r="T307" s="145">
        <f>S307*H307</f>
        <v>0</v>
      </c>
      <c r="AR307" s="146" t="s">
        <v>286</v>
      </c>
      <c r="AT307" s="146" t="s">
        <v>351</v>
      </c>
      <c r="AU307" s="146" t="s">
        <v>88</v>
      </c>
      <c r="AY307" s="17" t="s">
        <v>248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7" t="s">
        <v>86</v>
      </c>
      <c r="BK307" s="147">
        <f>ROUND(I307*H307,2)</f>
        <v>0</v>
      </c>
      <c r="BL307" s="17" t="s">
        <v>253</v>
      </c>
      <c r="BM307" s="146" t="s">
        <v>997</v>
      </c>
    </row>
    <row r="308" spans="2:65" s="12" customFormat="1" x14ac:dyDescent="0.2">
      <c r="B308" s="229"/>
      <c r="C308" s="230"/>
      <c r="D308" s="231" t="s">
        <v>255</v>
      </c>
      <c r="E308" s="230"/>
      <c r="F308" s="233" t="s">
        <v>998</v>
      </c>
      <c r="G308" s="230"/>
      <c r="H308" s="234">
        <v>142.66900000000001</v>
      </c>
      <c r="I308" s="247"/>
      <c r="J308" s="230"/>
      <c r="L308" s="148"/>
      <c r="M308" s="150"/>
      <c r="T308" s="151"/>
      <c r="AT308" s="149" t="s">
        <v>255</v>
      </c>
      <c r="AU308" s="149" t="s">
        <v>88</v>
      </c>
      <c r="AV308" s="12" t="s">
        <v>88</v>
      </c>
      <c r="AW308" s="12" t="s">
        <v>3</v>
      </c>
      <c r="AX308" s="12" t="s">
        <v>86</v>
      </c>
      <c r="AY308" s="149" t="s">
        <v>248</v>
      </c>
    </row>
    <row r="309" spans="2:65" s="1" customFormat="1" ht="24.15" customHeight="1" x14ac:dyDescent="0.2">
      <c r="B309" s="184"/>
      <c r="C309" s="240" t="s">
        <v>999</v>
      </c>
      <c r="D309" s="240" t="s">
        <v>351</v>
      </c>
      <c r="E309" s="241" t="s">
        <v>1000</v>
      </c>
      <c r="F309" s="242" t="s">
        <v>1001</v>
      </c>
      <c r="G309" s="243" t="s">
        <v>193</v>
      </c>
      <c r="H309" s="244">
        <v>142.66900000000001</v>
      </c>
      <c r="I309" s="181">
        <v>0</v>
      </c>
      <c r="J309" s="246">
        <f>ROUND(I309*H309,2)</f>
        <v>0</v>
      </c>
      <c r="K309" s="156"/>
      <c r="L309" s="157"/>
      <c r="M309" s="158" t="s">
        <v>1</v>
      </c>
      <c r="N309" s="159" t="s">
        <v>43</v>
      </c>
      <c r="O309" s="144">
        <v>0</v>
      </c>
      <c r="P309" s="144">
        <f>O309*H309</f>
        <v>0</v>
      </c>
      <c r="Q309" s="144">
        <v>2.8999999999999998E-3</v>
      </c>
      <c r="R309" s="144">
        <f>Q309*H309</f>
        <v>0.4137401</v>
      </c>
      <c r="S309" s="144">
        <v>0</v>
      </c>
      <c r="T309" s="145">
        <f>S309*H309</f>
        <v>0</v>
      </c>
      <c r="AR309" s="146" t="s">
        <v>286</v>
      </c>
      <c r="AT309" s="146" t="s">
        <v>351</v>
      </c>
      <c r="AU309" s="146" t="s">
        <v>88</v>
      </c>
      <c r="AY309" s="17" t="s">
        <v>248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7" t="s">
        <v>86</v>
      </c>
      <c r="BK309" s="147">
        <f>ROUND(I309*H309,2)</f>
        <v>0</v>
      </c>
      <c r="BL309" s="17" t="s">
        <v>253</v>
      </c>
      <c r="BM309" s="146" t="s">
        <v>1002</v>
      </c>
    </row>
    <row r="310" spans="2:65" s="12" customFormat="1" x14ac:dyDescent="0.2">
      <c r="B310" s="229"/>
      <c r="C310" s="230"/>
      <c r="D310" s="231" t="s">
        <v>255</v>
      </c>
      <c r="E310" s="230"/>
      <c r="F310" s="233" t="s">
        <v>998</v>
      </c>
      <c r="G310" s="230"/>
      <c r="H310" s="234">
        <v>142.66900000000001</v>
      </c>
      <c r="I310" s="247"/>
      <c r="J310" s="230"/>
      <c r="L310" s="148"/>
      <c r="M310" s="150"/>
      <c r="T310" s="151"/>
      <c r="AT310" s="149" t="s">
        <v>255</v>
      </c>
      <c r="AU310" s="149" t="s">
        <v>88</v>
      </c>
      <c r="AV310" s="12" t="s">
        <v>88</v>
      </c>
      <c r="AW310" s="12" t="s">
        <v>3</v>
      </c>
      <c r="AX310" s="12" t="s">
        <v>86</v>
      </c>
      <c r="AY310" s="149" t="s">
        <v>248</v>
      </c>
    </row>
    <row r="311" spans="2:65" s="1" customFormat="1" ht="24.15" customHeight="1" x14ac:dyDescent="0.2">
      <c r="B311" s="184"/>
      <c r="C311" s="222" t="s">
        <v>1003</v>
      </c>
      <c r="D311" s="222" t="s">
        <v>250</v>
      </c>
      <c r="E311" s="223" t="s">
        <v>1004</v>
      </c>
      <c r="F311" s="224" t="s">
        <v>1005</v>
      </c>
      <c r="G311" s="225" t="s">
        <v>193</v>
      </c>
      <c r="H311" s="226">
        <v>43.244999999999997</v>
      </c>
      <c r="I311" s="180">
        <v>0</v>
      </c>
      <c r="J311" s="228">
        <f>ROUND(I311*H311,2)</f>
        <v>0</v>
      </c>
      <c r="K311" s="141"/>
      <c r="L311" s="29"/>
      <c r="M311" s="142" t="s">
        <v>1</v>
      </c>
      <c r="N311" s="143" t="s">
        <v>43</v>
      </c>
      <c r="O311" s="144">
        <v>0.34</v>
      </c>
      <c r="P311" s="144">
        <f>O311*H311</f>
        <v>14.7033</v>
      </c>
      <c r="Q311" s="144">
        <v>1.575E-2</v>
      </c>
      <c r="R311" s="144">
        <f>Q311*H311</f>
        <v>0.68110874999999993</v>
      </c>
      <c r="S311" s="144">
        <v>0</v>
      </c>
      <c r="T311" s="145">
        <f>S311*H311</f>
        <v>0</v>
      </c>
      <c r="AR311" s="146" t="s">
        <v>253</v>
      </c>
      <c r="AT311" s="146" t="s">
        <v>250</v>
      </c>
      <c r="AU311" s="146" t="s">
        <v>88</v>
      </c>
      <c r="AY311" s="17" t="s">
        <v>248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7" t="s">
        <v>86</v>
      </c>
      <c r="BK311" s="147">
        <f>ROUND(I311*H311,2)</f>
        <v>0</v>
      </c>
      <c r="BL311" s="17" t="s">
        <v>253</v>
      </c>
      <c r="BM311" s="146" t="s">
        <v>1006</v>
      </c>
    </row>
    <row r="312" spans="2:65" s="12" customFormat="1" x14ac:dyDescent="0.2">
      <c r="B312" s="229"/>
      <c r="C312" s="230"/>
      <c r="D312" s="231" t="s">
        <v>255</v>
      </c>
      <c r="E312" s="232" t="s">
        <v>1</v>
      </c>
      <c r="F312" s="233" t="s">
        <v>1007</v>
      </c>
      <c r="G312" s="230"/>
      <c r="H312" s="234">
        <v>43.244999999999997</v>
      </c>
      <c r="I312" s="247"/>
      <c r="J312" s="230"/>
      <c r="L312" s="148"/>
      <c r="M312" s="150"/>
      <c r="T312" s="151"/>
      <c r="AT312" s="149" t="s">
        <v>255</v>
      </c>
      <c r="AU312" s="149" t="s">
        <v>88</v>
      </c>
      <c r="AV312" s="12" t="s">
        <v>88</v>
      </c>
      <c r="AW312" s="12" t="s">
        <v>34</v>
      </c>
      <c r="AX312" s="12" t="s">
        <v>86</v>
      </c>
      <c r="AY312" s="149" t="s">
        <v>248</v>
      </c>
    </row>
    <row r="313" spans="2:65" s="1" customFormat="1" ht="33" customHeight="1" x14ac:dyDescent="0.2">
      <c r="B313" s="184"/>
      <c r="C313" s="222" t="s">
        <v>1008</v>
      </c>
      <c r="D313" s="222" t="s">
        <v>250</v>
      </c>
      <c r="E313" s="223" t="s">
        <v>1009</v>
      </c>
      <c r="F313" s="224" t="s">
        <v>1010</v>
      </c>
      <c r="G313" s="225" t="s">
        <v>298</v>
      </c>
      <c r="H313" s="226">
        <v>10.489000000000001</v>
      </c>
      <c r="I313" s="180">
        <v>0</v>
      </c>
      <c r="J313" s="228">
        <f>ROUND(I313*H313,2)</f>
        <v>0</v>
      </c>
      <c r="K313" s="141"/>
      <c r="L313" s="29"/>
      <c r="M313" s="142" t="s">
        <v>1</v>
      </c>
      <c r="N313" s="143" t="s">
        <v>43</v>
      </c>
      <c r="O313" s="144">
        <v>3.2130000000000001</v>
      </c>
      <c r="P313" s="144">
        <f>O313*H313</f>
        <v>33.701157000000002</v>
      </c>
      <c r="Q313" s="144">
        <v>2.5018699999999998</v>
      </c>
      <c r="R313" s="144">
        <f>Q313*H313</f>
        <v>26.242114430000001</v>
      </c>
      <c r="S313" s="144">
        <v>0</v>
      </c>
      <c r="T313" s="145">
        <f>S313*H313</f>
        <v>0</v>
      </c>
      <c r="AR313" s="146" t="s">
        <v>253</v>
      </c>
      <c r="AT313" s="146" t="s">
        <v>250</v>
      </c>
      <c r="AU313" s="146" t="s">
        <v>88</v>
      </c>
      <c r="AY313" s="17" t="s">
        <v>248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7" t="s">
        <v>86</v>
      </c>
      <c r="BK313" s="147">
        <f>ROUND(I313*H313,2)</f>
        <v>0</v>
      </c>
      <c r="BL313" s="17" t="s">
        <v>253</v>
      </c>
      <c r="BM313" s="146" t="s">
        <v>1011</v>
      </c>
    </row>
    <row r="314" spans="2:65" s="12" customFormat="1" x14ac:dyDescent="0.2">
      <c r="B314" s="229"/>
      <c r="C314" s="230"/>
      <c r="D314" s="231" t="s">
        <v>255</v>
      </c>
      <c r="E314" s="232" t="s">
        <v>1</v>
      </c>
      <c r="F314" s="233" t="s">
        <v>1012</v>
      </c>
      <c r="G314" s="230"/>
      <c r="H314" s="234">
        <v>10.489000000000001</v>
      </c>
      <c r="I314" s="247"/>
      <c r="J314" s="230"/>
      <c r="L314" s="148"/>
      <c r="M314" s="150"/>
      <c r="T314" s="151"/>
      <c r="AT314" s="149" t="s">
        <v>255</v>
      </c>
      <c r="AU314" s="149" t="s">
        <v>88</v>
      </c>
      <c r="AV314" s="12" t="s">
        <v>88</v>
      </c>
      <c r="AW314" s="12" t="s">
        <v>34</v>
      </c>
      <c r="AX314" s="12" t="s">
        <v>86</v>
      </c>
      <c r="AY314" s="149" t="s">
        <v>248</v>
      </c>
    </row>
    <row r="315" spans="2:65" s="1" customFormat="1" ht="33" customHeight="1" x14ac:dyDescent="0.2">
      <c r="B315" s="184"/>
      <c r="C315" s="222" t="s">
        <v>207</v>
      </c>
      <c r="D315" s="222" t="s">
        <v>250</v>
      </c>
      <c r="E315" s="223" t="s">
        <v>1013</v>
      </c>
      <c r="F315" s="224" t="s">
        <v>1014</v>
      </c>
      <c r="G315" s="225" t="s">
        <v>298</v>
      </c>
      <c r="H315" s="226">
        <v>4</v>
      </c>
      <c r="I315" s="180">
        <v>0</v>
      </c>
      <c r="J315" s="228">
        <f>ROUND(I315*H315,2)</f>
        <v>0</v>
      </c>
      <c r="K315" s="141"/>
      <c r="L315" s="29"/>
      <c r="M315" s="142" t="s">
        <v>1</v>
      </c>
      <c r="N315" s="143" t="s">
        <v>43</v>
      </c>
      <c r="O315" s="144">
        <v>2.58</v>
      </c>
      <c r="P315" s="144">
        <f>O315*H315</f>
        <v>10.32</v>
      </c>
      <c r="Q315" s="144">
        <v>2.3010199999999998</v>
      </c>
      <c r="R315" s="144">
        <f>Q315*H315</f>
        <v>9.2040799999999994</v>
      </c>
      <c r="S315" s="144">
        <v>0</v>
      </c>
      <c r="T315" s="145">
        <f>S315*H315</f>
        <v>0</v>
      </c>
      <c r="AR315" s="146" t="s">
        <v>253</v>
      </c>
      <c r="AT315" s="146" t="s">
        <v>250</v>
      </c>
      <c r="AU315" s="146" t="s">
        <v>88</v>
      </c>
      <c r="AY315" s="17" t="s">
        <v>248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7" t="s">
        <v>86</v>
      </c>
      <c r="BK315" s="147">
        <f>ROUND(I315*H315,2)</f>
        <v>0</v>
      </c>
      <c r="BL315" s="17" t="s">
        <v>253</v>
      </c>
      <c r="BM315" s="146" t="s">
        <v>1015</v>
      </c>
    </row>
    <row r="316" spans="2:65" s="12" customFormat="1" x14ac:dyDescent="0.2">
      <c r="B316" s="229"/>
      <c r="C316" s="230"/>
      <c r="D316" s="231" t="s">
        <v>255</v>
      </c>
      <c r="E316" s="232" t="s">
        <v>1</v>
      </c>
      <c r="F316" s="233" t="s">
        <v>767</v>
      </c>
      <c r="G316" s="230"/>
      <c r="H316" s="234">
        <v>4</v>
      </c>
      <c r="I316" s="247"/>
      <c r="J316" s="230"/>
      <c r="L316" s="148"/>
      <c r="M316" s="150"/>
      <c r="T316" s="151"/>
      <c r="AT316" s="149" t="s">
        <v>255</v>
      </c>
      <c r="AU316" s="149" t="s">
        <v>88</v>
      </c>
      <c r="AV316" s="12" t="s">
        <v>88</v>
      </c>
      <c r="AW316" s="12" t="s">
        <v>34</v>
      </c>
      <c r="AX316" s="12" t="s">
        <v>86</v>
      </c>
      <c r="AY316" s="149" t="s">
        <v>248</v>
      </c>
    </row>
    <row r="317" spans="2:65" s="1" customFormat="1" ht="24.15" customHeight="1" x14ac:dyDescent="0.2">
      <c r="B317" s="184"/>
      <c r="C317" s="222" t="s">
        <v>1016</v>
      </c>
      <c r="D317" s="222" t="s">
        <v>250</v>
      </c>
      <c r="E317" s="223" t="s">
        <v>1017</v>
      </c>
      <c r="F317" s="224" t="s">
        <v>1018</v>
      </c>
      <c r="G317" s="225" t="s">
        <v>298</v>
      </c>
      <c r="H317" s="226">
        <v>11.271000000000001</v>
      </c>
      <c r="I317" s="180">
        <v>0</v>
      </c>
      <c r="J317" s="228">
        <f>ROUND(I317*H317,2)</f>
        <v>0</v>
      </c>
      <c r="K317" s="141"/>
      <c r="L317" s="29"/>
      <c r="M317" s="142" t="s">
        <v>1</v>
      </c>
      <c r="N317" s="143" t="s">
        <v>43</v>
      </c>
      <c r="O317" s="144">
        <v>5.33</v>
      </c>
      <c r="P317" s="144">
        <f>O317*H317</f>
        <v>60.074430000000007</v>
      </c>
      <c r="Q317" s="144">
        <v>2.3010199999999998</v>
      </c>
      <c r="R317" s="144">
        <f>Q317*H317</f>
        <v>25.934796420000001</v>
      </c>
      <c r="S317" s="144">
        <v>0</v>
      </c>
      <c r="T317" s="145">
        <f>S317*H317</f>
        <v>0</v>
      </c>
      <c r="AR317" s="146" t="s">
        <v>253</v>
      </c>
      <c r="AT317" s="146" t="s">
        <v>250</v>
      </c>
      <c r="AU317" s="146" t="s">
        <v>88</v>
      </c>
      <c r="AY317" s="17" t="s">
        <v>248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7" t="s">
        <v>86</v>
      </c>
      <c r="BK317" s="147">
        <f>ROUND(I317*H317,2)</f>
        <v>0</v>
      </c>
      <c r="BL317" s="17" t="s">
        <v>253</v>
      </c>
      <c r="BM317" s="146" t="s">
        <v>1019</v>
      </c>
    </row>
    <row r="318" spans="2:65" s="12" customFormat="1" ht="30" x14ac:dyDescent="0.2">
      <c r="B318" s="229"/>
      <c r="C318" s="230"/>
      <c r="D318" s="231" t="s">
        <v>255</v>
      </c>
      <c r="E318" s="232" t="s">
        <v>1</v>
      </c>
      <c r="F318" s="233" t="s">
        <v>1020</v>
      </c>
      <c r="G318" s="230"/>
      <c r="H318" s="234">
        <v>4.26</v>
      </c>
      <c r="I318" s="247"/>
      <c r="J318" s="230"/>
      <c r="L318" s="148"/>
      <c r="M318" s="150"/>
      <c r="T318" s="151"/>
      <c r="AT318" s="149" t="s">
        <v>255</v>
      </c>
      <c r="AU318" s="149" t="s">
        <v>88</v>
      </c>
      <c r="AV318" s="12" t="s">
        <v>88</v>
      </c>
      <c r="AW318" s="12" t="s">
        <v>34</v>
      </c>
      <c r="AX318" s="12" t="s">
        <v>78</v>
      </c>
      <c r="AY318" s="149" t="s">
        <v>248</v>
      </c>
    </row>
    <row r="319" spans="2:65" s="12" customFormat="1" ht="30" x14ac:dyDescent="0.2">
      <c r="B319" s="229"/>
      <c r="C319" s="230"/>
      <c r="D319" s="231" t="s">
        <v>255</v>
      </c>
      <c r="E319" s="232" t="s">
        <v>1</v>
      </c>
      <c r="F319" s="233" t="s">
        <v>1021</v>
      </c>
      <c r="G319" s="230"/>
      <c r="H319" s="234">
        <v>1.8120000000000001</v>
      </c>
      <c r="I319" s="247"/>
      <c r="J319" s="230"/>
      <c r="L319" s="148"/>
      <c r="M319" s="150"/>
      <c r="T319" s="151"/>
      <c r="AT319" s="149" t="s">
        <v>255</v>
      </c>
      <c r="AU319" s="149" t="s">
        <v>88</v>
      </c>
      <c r="AV319" s="12" t="s">
        <v>88</v>
      </c>
      <c r="AW319" s="12" t="s">
        <v>34</v>
      </c>
      <c r="AX319" s="12" t="s">
        <v>78</v>
      </c>
      <c r="AY319" s="149" t="s">
        <v>248</v>
      </c>
    </row>
    <row r="320" spans="2:65" s="12" customFormat="1" ht="30" x14ac:dyDescent="0.2">
      <c r="B320" s="229"/>
      <c r="C320" s="230"/>
      <c r="D320" s="231" t="s">
        <v>255</v>
      </c>
      <c r="E320" s="232" t="s">
        <v>1</v>
      </c>
      <c r="F320" s="233" t="s">
        <v>1022</v>
      </c>
      <c r="G320" s="230"/>
      <c r="H320" s="234">
        <v>5.1989999999999998</v>
      </c>
      <c r="I320" s="247"/>
      <c r="J320" s="230"/>
      <c r="L320" s="148"/>
      <c r="M320" s="150"/>
      <c r="T320" s="151"/>
      <c r="AT320" s="149" t="s">
        <v>255</v>
      </c>
      <c r="AU320" s="149" t="s">
        <v>88</v>
      </c>
      <c r="AV320" s="12" t="s">
        <v>88</v>
      </c>
      <c r="AW320" s="12" t="s">
        <v>34</v>
      </c>
      <c r="AX320" s="12" t="s">
        <v>78</v>
      </c>
      <c r="AY320" s="149" t="s">
        <v>248</v>
      </c>
    </row>
    <row r="321" spans="2:65" s="13" customFormat="1" x14ac:dyDescent="0.2">
      <c r="B321" s="235"/>
      <c r="C321" s="236"/>
      <c r="D321" s="231" t="s">
        <v>255</v>
      </c>
      <c r="E321" s="237" t="s">
        <v>1</v>
      </c>
      <c r="F321" s="238" t="s">
        <v>275</v>
      </c>
      <c r="G321" s="236"/>
      <c r="H321" s="239">
        <v>11.271000000000001</v>
      </c>
      <c r="I321" s="248"/>
      <c r="J321" s="236"/>
      <c r="L321" s="152"/>
      <c r="M321" s="154"/>
      <c r="T321" s="155"/>
      <c r="AT321" s="153" t="s">
        <v>255</v>
      </c>
      <c r="AU321" s="153" t="s">
        <v>88</v>
      </c>
      <c r="AV321" s="13" t="s">
        <v>253</v>
      </c>
      <c r="AW321" s="13" t="s">
        <v>34</v>
      </c>
      <c r="AX321" s="13" t="s">
        <v>86</v>
      </c>
      <c r="AY321" s="153" t="s">
        <v>248</v>
      </c>
    </row>
    <row r="322" spans="2:65" s="1" customFormat="1" ht="24.15" customHeight="1" x14ac:dyDescent="0.2">
      <c r="B322" s="184"/>
      <c r="C322" s="222" t="s">
        <v>1023</v>
      </c>
      <c r="D322" s="222" t="s">
        <v>250</v>
      </c>
      <c r="E322" s="223" t="s">
        <v>1024</v>
      </c>
      <c r="F322" s="224" t="s">
        <v>1025</v>
      </c>
      <c r="G322" s="225" t="s">
        <v>193</v>
      </c>
      <c r="H322" s="226">
        <v>385.51499999999999</v>
      </c>
      <c r="I322" s="180">
        <v>0</v>
      </c>
      <c r="J322" s="228">
        <f>ROUND(I322*H322,2)</f>
        <v>0</v>
      </c>
      <c r="K322" s="141"/>
      <c r="L322" s="29"/>
      <c r="M322" s="142" t="s">
        <v>1</v>
      </c>
      <c r="N322" s="143" t="s">
        <v>43</v>
      </c>
      <c r="O322" s="144">
        <v>0.33</v>
      </c>
      <c r="P322" s="144">
        <f>O322*H322</f>
        <v>127.21995</v>
      </c>
      <c r="Q322" s="144">
        <v>5.0999999999999997E-2</v>
      </c>
      <c r="R322" s="144">
        <f>Q322*H322</f>
        <v>19.661264999999997</v>
      </c>
      <c r="S322" s="144">
        <v>0</v>
      </c>
      <c r="T322" s="145">
        <f>S322*H322</f>
        <v>0</v>
      </c>
      <c r="AR322" s="146" t="s">
        <v>253</v>
      </c>
      <c r="AT322" s="146" t="s">
        <v>250</v>
      </c>
      <c r="AU322" s="146" t="s">
        <v>88</v>
      </c>
      <c r="AY322" s="17" t="s">
        <v>248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7" t="s">
        <v>86</v>
      </c>
      <c r="BK322" s="147">
        <f>ROUND(I322*H322,2)</f>
        <v>0</v>
      </c>
      <c r="BL322" s="17" t="s">
        <v>253</v>
      </c>
      <c r="BM322" s="146" t="s">
        <v>1026</v>
      </c>
    </row>
    <row r="323" spans="2:65" s="12" customFormat="1" ht="20" x14ac:dyDescent="0.2">
      <c r="B323" s="229"/>
      <c r="C323" s="230"/>
      <c r="D323" s="231" t="s">
        <v>255</v>
      </c>
      <c r="E323" s="232" t="s">
        <v>1</v>
      </c>
      <c r="F323" s="233" t="s">
        <v>1027</v>
      </c>
      <c r="G323" s="230"/>
      <c r="H323" s="234">
        <v>385.51499999999999</v>
      </c>
      <c r="I323" s="247"/>
      <c r="J323" s="230"/>
      <c r="L323" s="148"/>
      <c r="M323" s="150"/>
      <c r="T323" s="151"/>
      <c r="AT323" s="149" t="s">
        <v>255</v>
      </c>
      <c r="AU323" s="149" t="s">
        <v>88</v>
      </c>
      <c r="AV323" s="12" t="s">
        <v>88</v>
      </c>
      <c r="AW323" s="12" t="s">
        <v>34</v>
      </c>
      <c r="AX323" s="12" t="s">
        <v>86</v>
      </c>
      <c r="AY323" s="149" t="s">
        <v>248</v>
      </c>
    </row>
    <row r="324" spans="2:65" s="1" customFormat="1" ht="24.15" customHeight="1" x14ac:dyDescent="0.2">
      <c r="B324" s="184"/>
      <c r="C324" s="222" t="s">
        <v>1028</v>
      </c>
      <c r="D324" s="222" t="s">
        <v>250</v>
      </c>
      <c r="E324" s="223" t="s">
        <v>1029</v>
      </c>
      <c r="F324" s="224" t="s">
        <v>1030</v>
      </c>
      <c r="G324" s="225" t="s">
        <v>298</v>
      </c>
      <c r="H324" s="226">
        <v>25</v>
      </c>
      <c r="I324" s="180">
        <v>0</v>
      </c>
      <c r="J324" s="228">
        <f>ROUND(I324*H324,2)</f>
        <v>0</v>
      </c>
      <c r="K324" s="141"/>
      <c r="L324" s="29"/>
      <c r="M324" s="142" t="s">
        <v>1</v>
      </c>
      <c r="N324" s="143" t="s">
        <v>43</v>
      </c>
      <c r="O324" s="144">
        <v>3.5000000000000003E-2</v>
      </c>
      <c r="P324" s="144">
        <f>O324*H324</f>
        <v>0.87500000000000011</v>
      </c>
      <c r="Q324" s="144">
        <v>3.0300000000000001E-3</v>
      </c>
      <c r="R324" s="144">
        <f>Q324*H324</f>
        <v>7.5749999999999998E-2</v>
      </c>
      <c r="S324" s="144">
        <v>0</v>
      </c>
      <c r="T324" s="145">
        <f>S324*H324</f>
        <v>0</v>
      </c>
      <c r="AR324" s="146" t="s">
        <v>253</v>
      </c>
      <c r="AT324" s="146" t="s">
        <v>250</v>
      </c>
      <c r="AU324" s="146" t="s">
        <v>88</v>
      </c>
      <c r="AY324" s="17" t="s">
        <v>248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7" t="s">
        <v>86</v>
      </c>
      <c r="BK324" s="147">
        <f>ROUND(I324*H324,2)</f>
        <v>0</v>
      </c>
      <c r="BL324" s="17" t="s">
        <v>253</v>
      </c>
      <c r="BM324" s="146" t="s">
        <v>1031</v>
      </c>
    </row>
    <row r="325" spans="2:65" s="1" customFormat="1" ht="24.15" customHeight="1" x14ac:dyDescent="0.2">
      <c r="B325" s="184"/>
      <c r="C325" s="222" t="s">
        <v>1032</v>
      </c>
      <c r="D325" s="222" t="s">
        <v>250</v>
      </c>
      <c r="E325" s="223" t="s">
        <v>1033</v>
      </c>
      <c r="F325" s="224" t="s">
        <v>1034</v>
      </c>
      <c r="G325" s="225" t="s">
        <v>259</v>
      </c>
      <c r="H325" s="226">
        <v>95</v>
      </c>
      <c r="I325" s="180">
        <v>0</v>
      </c>
      <c r="J325" s="228">
        <f>ROUND(I325*H325,2)</f>
        <v>0</v>
      </c>
      <c r="K325" s="141"/>
      <c r="L325" s="29"/>
      <c r="M325" s="142" t="s">
        <v>1</v>
      </c>
      <c r="N325" s="143" t="s">
        <v>43</v>
      </c>
      <c r="O325" s="144">
        <v>0.89300000000000002</v>
      </c>
      <c r="P325" s="144">
        <f>O325*H325</f>
        <v>84.835000000000008</v>
      </c>
      <c r="Q325" s="144">
        <v>1.7770000000000001E-2</v>
      </c>
      <c r="R325" s="144">
        <f>Q325*H325</f>
        <v>1.68815</v>
      </c>
      <c r="S325" s="144">
        <v>0</v>
      </c>
      <c r="T325" s="145">
        <f>S325*H325</f>
        <v>0</v>
      </c>
      <c r="AR325" s="146" t="s">
        <v>253</v>
      </c>
      <c r="AT325" s="146" t="s">
        <v>250</v>
      </c>
      <c r="AU325" s="146" t="s">
        <v>88</v>
      </c>
      <c r="AY325" s="17" t="s">
        <v>248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7" t="s">
        <v>86</v>
      </c>
      <c r="BK325" s="147">
        <f>ROUND(I325*H325,2)</f>
        <v>0</v>
      </c>
      <c r="BL325" s="17" t="s">
        <v>253</v>
      </c>
      <c r="BM325" s="146" t="s">
        <v>1035</v>
      </c>
    </row>
    <row r="326" spans="2:65" s="1" customFormat="1" ht="24.15" customHeight="1" x14ac:dyDescent="0.2">
      <c r="B326" s="184"/>
      <c r="C326" s="240" t="s">
        <v>1036</v>
      </c>
      <c r="D326" s="240" t="s">
        <v>351</v>
      </c>
      <c r="E326" s="241" t="s">
        <v>1037</v>
      </c>
      <c r="F326" s="242" t="s">
        <v>1038</v>
      </c>
      <c r="G326" s="243" t="s">
        <v>259</v>
      </c>
      <c r="H326" s="244">
        <v>1</v>
      </c>
      <c r="I326" s="181">
        <v>0</v>
      </c>
      <c r="J326" s="246">
        <f>ROUND(I326*H326,2)</f>
        <v>0</v>
      </c>
      <c r="K326" s="156"/>
      <c r="L326" s="157"/>
      <c r="M326" s="158" t="s">
        <v>1</v>
      </c>
      <c r="N326" s="159" t="s">
        <v>43</v>
      </c>
      <c r="O326" s="144">
        <v>0</v>
      </c>
      <c r="P326" s="144">
        <f>O326*H326</f>
        <v>0</v>
      </c>
      <c r="Q326" s="144">
        <v>1.4579999999999999E-2</v>
      </c>
      <c r="R326" s="144">
        <f>Q326*H326</f>
        <v>1.4579999999999999E-2</v>
      </c>
      <c r="S326" s="144">
        <v>0</v>
      </c>
      <c r="T326" s="145">
        <f>S326*H326</f>
        <v>0</v>
      </c>
      <c r="AR326" s="146" t="s">
        <v>286</v>
      </c>
      <c r="AT326" s="146" t="s">
        <v>351</v>
      </c>
      <c r="AU326" s="146" t="s">
        <v>88</v>
      </c>
      <c r="AY326" s="17" t="s">
        <v>248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7" t="s">
        <v>86</v>
      </c>
      <c r="BK326" s="147">
        <f>ROUND(I326*H326,2)</f>
        <v>0</v>
      </c>
      <c r="BL326" s="17" t="s">
        <v>253</v>
      </c>
      <c r="BM326" s="146" t="s">
        <v>1039</v>
      </c>
    </row>
    <row r="327" spans="2:65" s="12" customFormat="1" x14ac:dyDescent="0.2">
      <c r="B327" s="229"/>
      <c r="C327" s="230"/>
      <c r="D327" s="231" t="s">
        <v>255</v>
      </c>
      <c r="E327" s="232" t="s">
        <v>1</v>
      </c>
      <c r="F327" s="233" t="s">
        <v>1040</v>
      </c>
      <c r="G327" s="230"/>
      <c r="H327" s="234">
        <v>1</v>
      </c>
      <c r="I327" s="247"/>
      <c r="J327" s="230"/>
      <c r="L327" s="148"/>
      <c r="M327" s="150"/>
      <c r="T327" s="151"/>
      <c r="AT327" s="149" t="s">
        <v>255</v>
      </c>
      <c r="AU327" s="149" t="s">
        <v>88</v>
      </c>
      <c r="AV327" s="12" t="s">
        <v>88</v>
      </c>
      <c r="AW327" s="12" t="s">
        <v>34</v>
      </c>
      <c r="AX327" s="12" t="s">
        <v>86</v>
      </c>
      <c r="AY327" s="149" t="s">
        <v>248</v>
      </c>
    </row>
    <row r="328" spans="2:65" s="1" customFormat="1" ht="24.15" customHeight="1" x14ac:dyDescent="0.2">
      <c r="B328" s="184"/>
      <c r="C328" s="240" t="s">
        <v>1041</v>
      </c>
      <c r="D328" s="240" t="s">
        <v>351</v>
      </c>
      <c r="E328" s="241" t="s">
        <v>1042</v>
      </c>
      <c r="F328" s="242" t="s">
        <v>1043</v>
      </c>
      <c r="G328" s="243" t="s">
        <v>259</v>
      </c>
      <c r="H328" s="244">
        <v>22</v>
      </c>
      <c r="I328" s="181">
        <v>0</v>
      </c>
      <c r="J328" s="246">
        <f>ROUND(I328*H328,2)</f>
        <v>0</v>
      </c>
      <c r="K328" s="156"/>
      <c r="L328" s="157"/>
      <c r="M328" s="158" t="s">
        <v>1</v>
      </c>
      <c r="N328" s="159" t="s">
        <v>43</v>
      </c>
      <c r="O328" s="144">
        <v>0</v>
      </c>
      <c r="P328" s="144">
        <f>O328*H328</f>
        <v>0</v>
      </c>
      <c r="Q328" s="144">
        <v>1.489E-2</v>
      </c>
      <c r="R328" s="144">
        <f>Q328*H328</f>
        <v>0.32757999999999998</v>
      </c>
      <c r="S328" s="144">
        <v>0</v>
      </c>
      <c r="T328" s="145">
        <f>S328*H328</f>
        <v>0</v>
      </c>
      <c r="AR328" s="146" t="s">
        <v>286</v>
      </c>
      <c r="AT328" s="146" t="s">
        <v>351</v>
      </c>
      <c r="AU328" s="146" t="s">
        <v>88</v>
      </c>
      <c r="AY328" s="17" t="s">
        <v>248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7" t="s">
        <v>86</v>
      </c>
      <c r="BK328" s="147">
        <f>ROUND(I328*H328,2)</f>
        <v>0</v>
      </c>
      <c r="BL328" s="17" t="s">
        <v>253</v>
      </c>
      <c r="BM328" s="146" t="s">
        <v>1044</v>
      </c>
    </row>
    <row r="329" spans="2:65" s="12" customFormat="1" x14ac:dyDescent="0.2">
      <c r="B329" s="229"/>
      <c r="C329" s="230"/>
      <c r="D329" s="231" t="s">
        <v>255</v>
      </c>
      <c r="E329" s="232" t="s">
        <v>1</v>
      </c>
      <c r="F329" s="233" t="s">
        <v>1045</v>
      </c>
      <c r="G329" s="230"/>
      <c r="H329" s="234">
        <v>22</v>
      </c>
      <c r="I329" s="247"/>
      <c r="J329" s="230"/>
      <c r="L329" s="148"/>
      <c r="M329" s="150"/>
      <c r="T329" s="151"/>
      <c r="AT329" s="149" t="s">
        <v>255</v>
      </c>
      <c r="AU329" s="149" t="s">
        <v>88</v>
      </c>
      <c r="AV329" s="12" t="s">
        <v>88</v>
      </c>
      <c r="AW329" s="12" t="s">
        <v>34</v>
      </c>
      <c r="AX329" s="12" t="s">
        <v>86</v>
      </c>
      <c r="AY329" s="149" t="s">
        <v>248</v>
      </c>
    </row>
    <row r="330" spans="2:65" s="1" customFormat="1" ht="24.15" customHeight="1" x14ac:dyDescent="0.2">
      <c r="B330" s="184"/>
      <c r="C330" s="240" t="s">
        <v>1046</v>
      </c>
      <c r="D330" s="240" t="s">
        <v>351</v>
      </c>
      <c r="E330" s="241" t="s">
        <v>1047</v>
      </c>
      <c r="F330" s="242" t="s">
        <v>1048</v>
      </c>
      <c r="G330" s="243" t="s">
        <v>259</v>
      </c>
      <c r="H330" s="244">
        <v>26</v>
      </c>
      <c r="I330" s="181">
        <v>0</v>
      </c>
      <c r="J330" s="246">
        <f>ROUND(I330*H330,2)</f>
        <v>0</v>
      </c>
      <c r="K330" s="156"/>
      <c r="L330" s="157"/>
      <c r="M330" s="158" t="s">
        <v>1</v>
      </c>
      <c r="N330" s="159" t="s">
        <v>43</v>
      </c>
      <c r="O330" s="144">
        <v>0</v>
      </c>
      <c r="P330" s="144">
        <f>O330*H330</f>
        <v>0</v>
      </c>
      <c r="Q330" s="144">
        <v>1.521E-2</v>
      </c>
      <c r="R330" s="144">
        <f>Q330*H330</f>
        <v>0.39545999999999998</v>
      </c>
      <c r="S330" s="144">
        <v>0</v>
      </c>
      <c r="T330" s="145">
        <f>S330*H330</f>
        <v>0</v>
      </c>
      <c r="AR330" s="146" t="s">
        <v>286</v>
      </c>
      <c r="AT330" s="146" t="s">
        <v>351</v>
      </c>
      <c r="AU330" s="146" t="s">
        <v>88</v>
      </c>
      <c r="AY330" s="17" t="s">
        <v>248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7" t="s">
        <v>86</v>
      </c>
      <c r="BK330" s="147">
        <f>ROUND(I330*H330,2)</f>
        <v>0</v>
      </c>
      <c r="BL330" s="17" t="s">
        <v>253</v>
      </c>
      <c r="BM330" s="146" t="s">
        <v>1049</v>
      </c>
    </row>
    <row r="331" spans="2:65" s="12" customFormat="1" x14ac:dyDescent="0.2">
      <c r="B331" s="229"/>
      <c r="C331" s="230"/>
      <c r="D331" s="231" t="s">
        <v>255</v>
      </c>
      <c r="E331" s="232" t="s">
        <v>1</v>
      </c>
      <c r="F331" s="233" t="s">
        <v>1050</v>
      </c>
      <c r="G331" s="230"/>
      <c r="H331" s="234">
        <v>26</v>
      </c>
      <c r="I331" s="247"/>
      <c r="J331" s="230"/>
      <c r="L331" s="148"/>
      <c r="M331" s="150"/>
      <c r="T331" s="151"/>
      <c r="AT331" s="149" t="s">
        <v>255</v>
      </c>
      <c r="AU331" s="149" t="s">
        <v>88</v>
      </c>
      <c r="AV331" s="12" t="s">
        <v>88</v>
      </c>
      <c r="AW331" s="12" t="s">
        <v>34</v>
      </c>
      <c r="AX331" s="12" t="s">
        <v>86</v>
      </c>
      <c r="AY331" s="149" t="s">
        <v>248</v>
      </c>
    </row>
    <row r="332" spans="2:65" s="1" customFormat="1" ht="24.15" customHeight="1" x14ac:dyDescent="0.2">
      <c r="B332" s="184"/>
      <c r="C332" s="240" t="s">
        <v>1051</v>
      </c>
      <c r="D332" s="240" t="s">
        <v>351</v>
      </c>
      <c r="E332" s="241" t="s">
        <v>1052</v>
      </c>
      <c r="F332" s="242" t="s">
        <v>1053</v>
      </c>
      <c r="G332" s="243" t="s">
        <v>259</v>
      </c>
      <c r="H332" s="244">
        <v>27</v>
      </c>
      <c r="I332" s="181">
        <v>0</v>
      </c>
      <c r="J332" s="246">
        <f>ROUND(I332*H332,2)</f>
        <v>0</v>
      </c>
      <c r="K332" s="156"/>
      <c r="L332" s="157"/>
      <c r="M332" s="158" t="s">
        <v>1</v>
      </c>
      <c r="N332" s="159" t="s">
        <v>43</v>
      </c>
      <c r="O332" s="144">
        <v>0</v>
      </c>
      <c r="P332" s="144">
        <f>O332*H332</f>
        <v>0</v>
      </c>
      <c r="Q332" s="144">
        <v>1.553E-2</v>
      </c>
      <c r="R332" s="144">
        <f>Q332*H332</f>
        <v>0.41931000000000002</v>
      </c>
      <c r="S332" s="144">
        <v>0</v>
      </c>
      <c r="T332" s="145">
        <f>S332*H332</f>
        <v>0</v>
      </c>
      <c r="AR332" s="146" t="s">
        <v>286</v>
      </c>
      <c r="AT332" s="146" t="s">
        <v>351</v>
      </c>
      <c r="AU332" s="146" t="s">
        <v>88</v>
      </c>
      <c r="AY332" s="17" t="s">
        <v>248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7" t="s">
        <v>86</v>
      </c>
      <c r="BK332" s="147">
        <f>ROUND(I332*H332,2)</f>
        <v>0</v>
      </c>
      <c r="BL332" s="17" t="s">
        <v>253</v>
      </c>
      <c r="BM332" s="146" t="s">
        <v>1054</v>
      </c>
    </row>
    <row r="333" spans="2:65" s="12" customFormat="1" x14ac:dyDescent="0.2">
      <c r="B333" s="229"/>
      <c r="C333" s="230"/>
      <c r="D333" s="231" t="s">
        <v>255</v>
      </c>
      <c r="E333" s="232" t="s">
        <v>1</v>
      </c>
      <c r="F333" s="233" t="s">
        <v>1055</v>
      </c>
      <c r="G333" s="230"/>
      <c r="H333" s="234">
        <v>27</v>
      </c>
      <c r="I333" s="247"/>
      <c r="J333" s="230"/>
      <c r="L333" s="148"/>
      <c r="M333" s="150"/>
      <c r="T333" s="151"/>
      <c r="AT333" s="149" t="s">
        <v>255</v>
      </c>
      <c r="AU333" s="149" t="s">
        <v>88</v>
      </c>
      <c r="AV333" s="12" t="s">
        <v>88</v>
      </c>
      <c r="AW333" s="12" t="s">
        <v>34</v>
      </c>
      <c r="AX333" s="12" t="s">
        <v>86</v>
      </c>
      <c r="AY333" s="149" t="s">
        <v>248</v>
      </c>
    </row>
    <row r="334" spans="2:65" s="1" customFormat="1" ht="24.15" customHeight="1" x14ac:dyDescent="0.2">
      <c r="B334" s="184"/>
      <c r="C334" s="240" t="s">
        <v>1056</v>
      </c>
      <c r="D334" s="240" t="s">
        <v>351</v>
      </c>
      <c r="E334" s="241" t="s">
        <v>1057</v>
      </c>
      <c r="F334" s="242" t="s">
        <v>1058</v>
      </c>
      <c r="G334" s="243" t="s">
        <v>259</v>
      </c>
      <c r="H334" s="244">
        <v>19</v>
      </c>
      <c r="I334" s="181">
        <v>0</v>
      </c>
      <c r="J334" s="246">
        <f>ROUND(I334*H334,2)</f>
        <v>0</v>
      </c>
      <c r="K334" s="156"/>
      <c r="L334" s="157"/>
      <c r="M334" s="158" t="s">
        <v>1</v>
      </c>
      <c r="N334" s="159" t="s">
        <v>43</v>
      </c>
      <c r="O334" s="144">
        <v>0</v>
      </c>
      <c r="P334" s="144">
        <f>O334*H334</f>
        <v>0</v>
      </c>
      <c r="Q334" s="144">
        <v>1.6240000000000001E-2</v>
      </c>
      <c r="R334" s="144">
        <f>Q334*H334</f>
        <v>0.30856</v>
      </c>
      <c r="S334" s="144">
        <v>0</v>
      </c>
      <c r="T334" s="145">
        <f>S334*H334</f>
        <v>0</v>
      </c>
      <c r="AR334" s="146" t="s">
        <v>286</v>
      </c>
      <c r="AT334" s="146" t="s">
        <v>351</v>
      </c>
      <c r="AU334" s="146" t="s">
        <v>88</v>
      </c>
      <c r="AY334" s="17" t="s">
        <v>248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7" t="s">
        <v>86</v>
      </c>
      <c r="BK334" s="147">
        <f>ROUND(I334*H334,2)</f>
        <v>0</v>
      </c>
      <c r="BL334" s="17" t="s">
        <v>253</v>
      </c>
      <c r="BM334" s="146" t="s">
        <v>1059</v>
      </c>
    </row>
    <row r="335" spans="2:65" s="12" customFormat="1" x14ac:dyDescent="0.2">
      <c r="B335" s="229"/>
      <c r="C335" s="230"/>
      <c r="D335" s="231" t="s">
        <v>255</v>
      </c>
      <c r="E335" s="232" t="s">
        <v>1</v>
      </c>
      <c r="F335" s="233" t="s">
        <v>1060</v>
      </c>
      <c r="G335" s="230"/>
      <c r="H335" s="234">
        <v>19</v>
      </c>
      <c r="I335" s="247"/>
      <c r="J335" s="230"/>
      <c r="L335" s="148"/>
      <c r="M335" s="150"/>
      <c r="T335" s="151"/>
      <c r="AT335" s="149" t="s">
        <v>255</v>
      </c>
      <c r="AU335" s="149" t="s">
        <v>88</v>
      </c>
      <c r="AV335" s="12" t="s">
        <v>88</v>
      </c>
      <c r="AW335" s="12" t="s">
        <v>34</v>
      </c>
      <c r="AX335" s="12" t="s">
        <v>86</v>
      </c>
      <c r="AY335" s="149" t="s">
        <v>248</v>
      </c>
    </row>
    <row r="336" spans="2:65" s="1" customFormat="1" ht="38" customHeight="1" x14ac:dyDescent="0.2">
      <c r="B336" s="184"/>
      <c r="C336" s="222" t="s">
        <v>1061</v>
      </c>
      <c r="D336" s="222" t="s">
        <v>250</v>
      </c>
      <c r="E336" s="223" t="s">
        <v>1062</v>
      </c>
      <c r="F336" s="224" t="s">
        <v>1063</v>
      </c>
      <c r="G336" s="225" t="s">
        <v>259</v>
      </c>
      <c r="H336" s="226">
        <v>2</v>
      </c>
      <c r="I336" s="180">
        <v>0</v>
      </c>
      <c r="J336" s="228">
        <f>ROUND(I336*H336,2)</f>
        <v>0</v>
      </c>
      <c r="K336" s="141"/>
      <c r="L336" s="29"/>
      <c r="M336" s="142" t="s">
        <v>1</v>
      </c>
      <c r="N336" s="143" t="s">
        <v>43</v>
      </c>
      <c r="O336" s="144">
        <v>4.1139999999999999</v>
      </c>
      <c r="P336" s="144">
        <f>O336*H336</f>
        <v>8.2279999999999998</v>
      </c>
      <c r="Q336" s="144">
        <v>5.3620000000000001E-2</v>
      </c>
      <c r="R336" s="144">
        <f>Q336*H336</f>
        <v>0.10724</v>
      </c>
      <c r="S336" s="144">
        <v>0</v>
      </c>
      <c r="T336" s="145">
        <f>S336*H336</f>
        <v>0</v>
      </c>
      <c r="AR336" s="146" t="s">
        <v>253</v>
      </c>
      <c r="AT336" s="146" t="s">
        <v>250</v>
      </c>
      <c r="AU336" s="146" t="s">
        <v>88</v>
      </c>
      <c r="AY336" s="17" t="s">
        <v>248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7" t="s">
        <v>86</v>
      </c>
      <c r="BK336" s="147">
        <f>ROUND(I336*H336,2)</f>
        <v>0</v>
      </c>
      <c r="BL336" s="17" t="s">
        <v>253</v>
      </c>
      <c r="BM336" s="146" t="s">
        <v>1064</v>
      </c>
    </row>
    <row r="337" spans="2:65" s="1" customFormat="1" ht="24.15" customHeight="1" x14ac:dyDescent="0.2">
      <c r="B337" s="184"/>
      <c r="C337" s="240" t="s">
        <v>1065</v>
      </c>
      <c r="D337" s="240" t="s">
        <v>351</v>
      </c>
      <c r="E337" s="241" t="s">
        <v>1066</v>
      </c>
      <c r="F337" s="242" t="s">
        <v>1067</v>
      </c>
      <c r="G337" s="243" t="s">
        <v>259</v>
      </c>
      <c r="H337" s="244">
        <v>1</v>
      </c>
      <c r="I337" s="181">
        <v>0</v>
      </c>
      <c r="J337" s="246">
        <f>ROUND(I337*H337,2)</f>
        <v>0</v>
      </c>
      <c r="K337" s="156"/>
      <c r="L337" s="157"/>
      <c r="M337" s="158" t="s">
        <v>1</v>
      </c>
      <c r="N337" s="159" t="s">
        <v>43</v>
      </c>
      <c r="O337" s="144">
        <v>0</v>
      </c>
      <c r="P337" s="144">
        <f>O337*H337</f>
        <v>0</v>
      </c>
      <c r="Q337" s="144">
        <v>4.4999999999999998E-2</v>
      </c>
      <c r="R337" s="144">
        <f>Q337*H337</f>
        <v>4.4999999999999998E-2</v>
      </c>
      <c r="S337" s="144">
        <v>0</v>
      </c>
      <c r="T337" s="145">
        <f>S337*H337</f>
        <v>0</v>
      </c>
      <c r="AR337" s="146" t="s">
        <v>286</v>
      </c>
      <c r="AT337" s="146" t="s">
        <v>351</v>
      </c>
      <c r="AU337" s="146" t="s">
        <v>88</v>
      </c>
      <c r="AY337" s="17" t="s">
        <v>248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7" t="s">
        <v>86</v>
      </c>
      <c r="BK337" s="147">
        <f>ROUND(I337*H337,2)</f>
        <v>0</v>
      </c>
      <c r="BL337" s="17" t="s">
        <v>253</v>
      </c>
      <c r="BM337" s="146" t="s">
        <v>1068</v>
      </c>
    </row>
    <row r="338" spans="2:65" s="1" customFormat="1" ht="24.15" customHeight="1" x14ac:dyDescent="0.2">
      <c r="B338" s="184"/>
      <c r="C338" s="240" t="s">
        <v>1069</v>
      </c>
      <c r="D338" s="240" t="s">
        <v>351</v>
      </c>
      <c r="E338" s="241" t="s">
        <v>1070</v>
      </c>
      <c r="F338" s="242" t="s">
        <v>1071</v>
      </c>
      <c r="G338" s="243" t="s">
        <v>259</v>
      </c>
      <c r="H338" s="244">
        <v>1</v>
      </c>
      <c r="I338" s="181">
        <v>0</v>
      </c>
      <c r="J338" s="246">
        <f>ROUND(I338*H338,2)</f>
        <v>0</v>
      </c>
      <c r="K338" s="156"/>
      <c r="L338" s="157"/>
      <c r="M338" s="158" t="s">
        <v>1</v>
      </c>
      <c r="N338" s="159" t="s">
        <v>43</v>
      </c>
      <c r="O338" s="144">
        <v>0</v>
      </c>
      <c r="P338" s="144">
        <f>O338*H338</f>
        <v>0</v>
      </c>
      <c r="Q338" s="144">
        <v>5.2999999999999999E-2</v>
      </c>
      <c r="R338" s="144">
        <f>Q338*H338</f>
        <v>5.2999999999999999E-2</v>
      </c>
      <c r="S338" s="144">
        <v>0</v>
      </c>
      <c r="T338" s="145">
        <f>S338*H338</f>
        <v>0</v>
      </c>
      <c r="AR338" s="146" t="s">
        <v>286</v>
      </c>
      <c r="AT338" s="146" t="s">
        <v>351</v>
      </c>
      <c r="AU338" s="146" t="s">
        <v>88</v>
      </c>
      <c r="AY338" s="17" t="s">
        <v>248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7" t="s">
        <v>86</v>
      </c>
      <c r="BK338" s="147">
        <f>ROUND(I338*H338,2)</f>
        <v>0</v>
      </c>
      <c r="BL338" s="17" t="s">
        <v>253</v>
      </c>
      <c r="BM338" s="146" t="s">
        <v>1072</v>
      </c>
    </row>
    <row r="339" spans="2:65" s="1" customFormat="1" ht="44.25" customHeight="1" x14ac:dyDescent="0.2">
      <c r="B339" s="184"/>
      <c r="C339" s="222" t="s">
        <v>1073</v>
      </c>
      <c r="D339" s="222" t="s">
        <v>250</v>
      </c>
      <c r="E339" s="223" t="s">
        <v>1074</v>
      </c>
      <c r="F339" s="224" t="s">
        <v>1075</v>
      </c>
      <c r="G339" s="225" t="s">
        <v>259</v>
      </c>
      <c r="H339" s="226">
        <v>40</v>
      </c>
      <c r="I339" s="180">
        <v>0</v>
      </c>
      <c r="J339" s="228">
        <f>ROUND(I339*H339,2)</f>
        <v>0</v>
      </c>
      <c r="K339" s="141"/>
      <c r="L339" s="29"/>
      <c r="M339" s="142" t="s">
        <v>1</v>
      </c>
      <c r="N339" s="143" t="s">
        <v>43</v>
      </c>
      <c r="O339" s="144">
        <v>4.1139999999999999</v>
      </c>
      <c r="P339" s="144">
        <f>O339*H339</f>
        <v>164.56</v>
      </c>
      <c r="Q339" s="144">
        <v>5.3620000000000001E-2</v>
      </c>
      <c r="R339" s="144">
        <f>Q339*H339</f>
        <v>2.1448</v>
      </c>
      <c r="S339" s="144">
        <v>0</v>
      </c>
      <c r="T339" s="145">
        <f>S339*H339</f>
        <v>0</v>
      </c>
      <c r="AR339" s="146" t="s">
        <v>253</v>
      </c>
      <c r="AT339" s="146" t="s">
        <v>250</v>
      </c>
      <c r="AU339" s="146" t="s">
        <v>88</v>
      </c>
      <c r="AY339" s="17" t="s">
        <v>248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7" t="s">
        <v>86</v>
      </c>
      <c r="BK339" s="147">
        <f>ROUND(I339*H339,2)</f>
        <v>0</v>
      </c>
      <c r="BL339" s="17" t="s">
        <v>253</v>
      </c>
      <c r="BM339" s="146" t="s">
        <v>1076</v>
      </c>
    </row>
    <row r="340" spans="2:65" s="11" customFormat="1" ht="23" customHeight="1" x14ac:dyDescent="0.25">
      <c r="B340" s="215"/>
      <c r="C340" s="216"/>
      <c r="D340" s="217" t="s">
        <v>77</v>
      </c>
      <c r="E340" s="220" t="s">
        <v>291</v>
      </c>
      <c r="F340" s="220" t="s">
        <v>364</v>
      </c>
      <c r="G340" s="216"/>
      <c r="H340" s="216"/>
      <c r="I340" s="249"/>
      <c r="J340" s="221">
        <f>BK340</f>
        <v>0</v>
      </c>
      <c r="L340" s="123"/>
      <c r="M340" s="127"/>
      <c r="P340" s="128">
        <f>SUM(P341:P352)</f>
        <v>87.575600000000009</v>
      </c>
      <c r="R340" s="128">
        <f>SUM(R341:R352)</f>
        <v>0.54819340000000005</v>
      </c>
      <c r="T340" s="129">
        <f>SUM(T341:T352)</f>
        <v>0</v>
      </c>
      <c r="AR340" s="124" t="s">
        <v>86</v>
      </c>
      <c r="AT340" s="130" t="s">
        <v>77</v>
      </c>
      <c r="AU340" s="130" t="s">
        <v>86</v>
      </c>
      <c r="AY340" s="124" t="s">
        <v>248</v>
      </c>
      <c r="BK340" s="131">
        <f>SUM(BK341:BK352)</f>
        <v>0</v>
      </c>
    </row>
    <row r="341" spans="2:65" s="1" customFormat="1" ht="24.15" customHeight="1" x14ac:dyDescent="0.2">
      <c r="B341" s="184"/>
      <c r="C341" s="222" t="s">
        <v>1077</v>
      </c>
      <c r="D341" s="222" t="s">
        <v>250</v>
      </c>
      <c r="E341" s="223" t="s">
        <v>1078</v>
      </c>
      <c r="F341" s="224" t="s">
        <v>1079</v>
      </c>
      <c r="G341" s="225" t="s">
        <v>193</v>
      </c>
      <c r="H341" s="226">
        <v>116.22</v>
      </c>
      <c r="I341" s="180">
        <v>0</v>
      </c>
      <c r="J341" s="228">
        <f>ROUND(I341*H341,2)</f>
        <v>0</v>
      </c>
      <c r="K341" s="141"/>
      <c r="L341" s="29"/>
      <c r="M341" s="142" t="s">
        <v>1</v>
      </c>
      <c r="N341" s="143" t="s">
        <v>43</v>
      </c>
      <c r="O341" s="144">
        <v>0.08</v>
      </c>
      <c r="P341" s="144">
        <f>O341*H341</f>
        <v>9.297600000000001</v>
      </c>
      <c r="Q341" s="144">
        <v>4.6999999999999999E-4</v>
      </c>
      <c r="R341" s="144">
        <f>Q341*H341</f>
        <v>5.4623399999999996E-2</v>
      </c>
      <c r="S341" s="144">
        <v>0</v>
      </c>
      <c r="T341" s="145">
        <f>S341*H341</f>
        <v>0</v>
      </c>
      <c r="AR341" s="146" t="s">
        <v>253</v>
      </c>
      <c r="AT341" s="146" t="s">
        <v>250</v>
      </c>
      <c r="AU341" s="146" t="s">
        <v>88</v>
      </c>
      <c r="AY341" s="17" t="s">
        <v>248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7" t="s">
        <v>86</v>
      </c>
      <c r="BK341" s="147">
        <f>ROUND(I341*H341,2)</f>
        <v>0</v>
      </c>
      <c r="BL341" s="17" t="s">
        <v>253</v>
      </c>
      <c r="BM341" s="146" t="s">
        <v>1080</v>
      </c>
    </row>
    <row r="342" spans="2:65" s="12" customFormat="1" x14ac:dyDescent="0.2">
      <c r="B342" s="229"/>
      <c r="C342" s="230"/>
      <c r="D342" s="231" t="s">
        <v>255</v>
      </c>
      <c r="E342" s="232" t="s">
        <v>1</v>
      </c>
      <c r="F342" s="233" t="s">
        <v>1081</v>
      </c>
      <c r="G342" s="230"/>
      <c r="H342" s="234">
        <v>123.5</v>
      </c>
      <c r="I342" s="247"/>
      <c r="J342" s="230"/>
      <c r="L342" s="148"/>
      <c r="M342" s="150"/>
      <c r="T342" s="151"/>
      <c r="AT342" s="149" t="s">
        <v>255</v>
      </c>
      <c r="AU342" s="149" t="s">
        <v>88</v>
      </c>
      <c r="AV342" s="12" t="s">
        <v>88</v>
      </c>
      <c r="AW342" s="12" t="s">
        <v>34</v>
      </c>
      <c r="AX342" s="12" t="s">
        <v>78</v>
      </c>
      <c r="AY342" s="149" t="s">
        <v>248</v>
      </c>
    </row>
    <row r="343" spans="2:65" s="12" customFormat="1" x14ac:dyDescent="0.2">
      <c r="B343" s="229"/>
      <c r="C343" s="230"/>
      <c r="D343" s="231" t="s">
        <v>255</v>
      </c>
      <c r="E343" s="232" t="s">
        <v>1</v>
      </c>
      <c r="F343" s="233" t="s">
        <v>1082</v>
      </c>
      <c r="G343" s="230"/>
      <c r="H343" s="234">
        <v>-7.28</v>
      </c>
      <c r="I343" s="247"/>
      <c r="J343" s="230"/>
      <c r="L343" s="148"/>
      <c r="M343" s="150"/>
      <c r="T343" s="151"/>
      <c r="AT343" s="149" t="s">
        <v>255</v>
      </c>
      <c r="AU343" s="149" t="s">
        <v>88</v>
      </c>
      <c r="AV343" s="12" t="s">
        <v>88</v>
      </c>
      <c r="AW343" s="12" t="s">
        <v>34</v>
      </c>
      <c r="AX343" s="12" t="s">
        <v>78</v>
      </c>
      <c r="AY343" s="149" t="s">
        <v>248</v>
      </c>
    </row>
    <row r="344" spans="2:65" s="13" customFormat="1" x14ac:dyDescent="0.2">
      <c r="B344" s="235"/>
      <c r="C344" s="236"/>
      <c r="D344" s="231" t="s">
        <v>255</v>
      </c>
      <c r="E344" s="237" t="s">
        <v>1</v>
      </c>
      <c r="F344" s="238" t="s">
        <v>275</v>
      </c>
      <c r="G344" s="236"/>
      <c r="H344" s="239">
        <v>116.22</v>
      </c>
      <c r="I344" s="248"/>
      <c r="J344" s="236"/>
      <c r="L344" s="152"/>
      <c r="M344" s="154"/>
      <c r="T344" s="155"/>
      <c r="AT344" s="153" t="s">
        <v>255</v>
      </c>
      <c r="AU344" s="153" t="s">
        <v>88</v>
      </c>
      <c r="AV344" s="13" t="s">
        <v>253</v>
      </c>
      <c r="AW344" s="13" t="s">
        <v>34</v>
      </c>
      <c r="AX344" s="13" t="s">
        <v>86</v>
      </c>
      <c r="AY344" s="153" t="s">
        <v>248</v>
      </c>
    </row>
    <row r="345" spans="2:65" s="1" customFormat="1" ht="16.5" customHeight="1" x14ac:dyDescent="0.2">
      <c r="B345" s="184"/>
      <c r="C345" s="222" t="s">
        <v>1083</v>
      </c>
      <c r="D345" s="222" t="s">
        <v>250</v>
      </c>
      <c r="E345" s="223" t="s">
        <v>1084</v>
      </c>
      <c r="F345" s="224" t="s">
        <v>1085</v>
      </c>
      <c r="G345" s="225" t="s">
        <v>259</v>
      </c>
      <c r="H345" s="226">
        <v>22</v>
      </c>
      <c r="I345" s="180">
        <v>0</v>
      </c>
      <c r="J345" s="228">
        <f>ROUND(I345*H345,2)</f>
        <v>0</v>
      </c>
      <c r="K345" s="141"/>
      <c r="L345" s="29"/>
      <c r="M345" s="142" t="s">
        <v>1</v>
      </c>
      <c r="N345" s="143" t="s">
        <v>43</v>
      </c>
      <c r="O345" s="144">
        <v>0.29899999999999999</v>
      </c>
      <c r="P345" s="144">
        <f>O345*H345</f>
        <v>6.5779999999999994</v>
      </c>
      <c r="Q345" s="144">
        <v>1.8000000000000001E-4</v>
      </c>
      <c r="R345" s="144">
        <f>Q345*H345</f>
        <v>3.96E-3</v>
      </c>
      <c r="S345" s="144">
        <v>0</v>
      </c>
      <c r="T345" s="145">
        <f>S345*H345</f>
        <v>0</v>
      </c>
      <c r="AR345" s="146" t="s">
        <v>253</v>
      </c>
      <c r="AT345" s="146" t="s">
        <v>250</v>
      </c>
      <c r="AU345" s="146" t="s">
        <v>88</v>
      </c>
      <c r="AY345" s="17" t="s">
        <v>248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7" t="s">
        <v>86</v>
      </c>
      <c r="BK345" s="147">
        <f>ROUND(I345*H345,2)</f>
        <v>0</v>
      </c>
      <c r="BL345" s="17" t="s">
        <v>253</v>
      </c>
      <c r="BM345" s="146" t="s">
        <v>1086</v>
      </c>
    </row>
    <row r="346" spans="2:65" s="1" customFormat="1" ht="16.5" customHeight="1" x14ac:dyDescent="0.2">
      <c r="B346" s="184"/>
      <c r="C346" s="240" t="s">
        <v>1087</v>
      </c>
      <c r="D346" s="240" t="s">
        <v>351</v>
      </c>
      <c r="E346" s="241" t="s">
        <v>1088</v>
      </c>
      <c r="F346" s="242" t="s">
        <v>1089</v>
      </c>
      <c r="G346" s="243" t="s">
        <v>259</v>
      </c>
      <c r="H346" s="244">
        <v>22</v>
      </c>
      <c r="I346" s="181">
        <v>0</v>
      </c>
      <c r="J346" s="246">
        <f>ROUND(I346*H346,2)</f>
        <v>0</v>
      </c>
      <c r="K346" s="156"/>
      <c r="L346" s="157"/>
      <c r="M346" s="158" t="s">
        <v>1</v>
      </c>
      <c r="N346" s="159" t="s">
        <v>43</v>
      </c>
      <c r="O346" s="144">
        <v>0</v>
      </c>
      <c r="P346" s="144">
        <f>O346*H346</f>
        <v>0</v>
      </c>
      <c r="Q346" s="144">
        <v>1.2E-2</v>
      </c>
      <c r="R346" s="144">
        <f>Q346*H346</f>
        <v>0.26400000000000001</v>
      </c>
      <c r="S346" s="144">
        <v>0</v>
      </c>
      <c r="T346" s="145">
        <f>S346*H346</f>
        <v>0</v>
      </c>
      <c r="AR346" s="146" t="s">
        <v>286</v>
      </c>
      <c r="AT346" s="146" t="s">
        <v>351</v>
      </c>
      <c r="AU346" s="146" t="s">
        <v>88</v>
      </c>
      <c r="AY346" s="17" t="s">
        <v>248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7" t="s">
        <v>86</v>
      </c>
      <c r="BK346" s="147">
        <f>ROUND(I346*H346,2)</f>
        <v>0</v>
      </c>
      <c r="BL346" s="17" t="s">
        <v>253</v>
      </c>
      <c r="BM346" s="146" t="s">
        <v>1090</v>
      </c>
    </row>
    <row r="347" spans="2:65" s="1" customFormat="1" ht="21.75" customHeight="1" x14ac:dyDescent="0.2">
      <c r="B347" s="184"/>
      <c r="C347" s="222" t="s">
        <v>1091</v>
      </c>
      <c r="D347" s="222" t="s">
        <v>250</v>
      </c>
      <c r="E347" s="223" t="s">
        <v>1092</v>
      </c>
      <c r="F347" s="224" t="s">
        <v>1093</v>
      </c>
      <c r="G347" s="225" t="s">
        <v>259</v>
      </c>
      <c r="H347" s="226">
        <v>48</v>
      </c>
      <c r="I347" s="180">
        <v>0</v>
      </c>
      <c r="J347" s="228">
        <f>ROUND(I347*H347,2)</f>
        <v>0</v>
      </c>
      <c r="K347" s="141"/>
      <c r="L347" s="29"/>
      <c r="M347" s="142" t="s">
        <v>1</v>
      </c>
      <c r="N347" s="143" t="s">
        <v>43</v>
      </c>
      <c r="O347" s="144">
        <v>5.6000000000000001E-2</v>
      </c>
      <c r="P347" s="144">
        <f>O347*H347</f>
        <v>2.6880000000000002</v>
      </c>
      <c r="Q347" s="144">
        <v>1E-4</v>
      </c>
      <c r="R347" s="144">
        <f>Q347*H347</f>
        <v>4.8000000000000004E-3</v>
      </c>
      <c r="S347" s="144">
        <v>0</v>
      </c>
      <c r="T347" s="145">
        <f>S347*H347</f>
        <v>0</v>
      </c>
      <c r="AR347" s="146" t="s">
        <v>253</v>
      </c>
      <c r="AT347" s="146" t="s">
        <v>250</v>
      </c>
      <c r="AU347" s="146" t="s">
        <v>88</v>
      </c>
      <c r="AY347" s="17" t="s">
        <v>248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7" t="s">
        <v>86</v>
      </c>
      <c r="BK347" s="147">
        <f>ROUND(I347*H347,2)</f>
        <v>0</v>
      </c>
      <c r="BL347" s="17" t="s">
        <v>253</v>
      </c>
      <c r="BM347" s="146" t="s">
        <v>1094</v>
      </c>
    </row>
    <row r="348" spans="2:65" s="12" customFormat="1" x14ac:dyDescent="0.2">
      <c r="B348" s="229"/>
      <c r="C348" s="230"/>
      <c r="D348" s="231" t="s">
        <v>255</v>
      </c>
      <c r="E348" s="232" t="s">
        <v>1</v>
      </c>
      <c r="F348" s="233" t="s">
        <v>642</v>
      </c>
      <c r="G348" s="230"/>
      <c r="H348" s="234">
        <v>16</v>
      </c>
      <c r="I348" s="247"/>
      <c r="J348" s="230"/>
      <c r="L348" s="148"/>
      <c r="M348" s="150"/>
      <c r="T348" s="151"/>
      <c r="AT348" s="149" t="s">
        <v>255</v>
      </c>
      <c r="AU348" s="149" t="s">
        <v>88</v>
      </c>
      <c r="AV348" s="12" t="s">
        <v>88</v>
      </c>
      <c r="AW348" s="12" t="s">
        <v>34</v>
      </c>
      <c r="AX348" s="12" t="s">
        <v>78</v>
      </c>
      <c r="AY348" s="149" t="s">
        <v>248</v>
      </c>
    </row>
    <row r="349" spans="2:65" s="12" customFormat="1" x14ac:dyDescent="0.2">
      <c r="B349" s="229"/>
      <c r="C349" s="230"/>
      <c r="D349" s="231" t="s">
        <v>255</v>
      </c>
      <c r="E349" s="232" t="s">
        <v>1</v>
      </c>
      <c r="F349" s="233" t="s">
        <v>1095</v>
      </c>
      <c r="G349" s="230"/>
      <c r="H349" s="234">
        <v>32</v>
      </c>
      <c r="I349" s="247"/>
      <c r="J349" s="230"/>
      <c r="L349" s="148"/>
      <c r="M349" s="150"/>
      <c r="T349" s="151"/>
      <c r="AT349" s="149" t="s">
        <v>255</v>
      </c>
      <c r="AU349" s="149" t="s">
        <v>88</v>
      </c>
      <c r="AV349" s="12" t="s">
        <v>88</v>
      </c>
      <c r="AW349" s="12" t="s">
        <v>34</v>
      </c>
      <c r="AX349" s="12" t="s">
        <v>78</v>
      </c>
      <c r="AY349" s="149" t="s">
        <v>248</v>
      </c>
    </row>
    <row r="350" spans="2:65" s="13" customFormat="1" x14ac:dyDescent="0.2">
      <c r="B350" s="235"/>
      <c r="C350" s="236"/>
      <c r="D350" s="231" t="s">
        <v>255</v>
      </c>
      <c r="E350" s="237" t="s">
        <v>1</v>
      </c>
      <c r="F350" s="238" t="s">
        <v>275</v>
      </c>
      <c r="G350" s="236"/>
      <c r="H350" s="239">
        <v>48</v>
      </c>
      <c r="I350" s="248"/>
      <c r="J350" s="236"/>
      <c r="L350" s="152"/>
      <c r="M350" s="154"/>
      <c r="T350" s="155"/>
      <c r="AT350" s="153" t="s">
        <v>255</v>
      </c>
      <c r="AU350" s="153" t="s">
        <v>88</v>
      </c>
      <c r="AV350" s="13" t="s">
        <v>253</v>
      </c>
      <c r="AW350" s="13" t="s">
        <v>34</v>
      </c>
      <c r="AX350" s="13" t="s">
        <v>86</v>
      </c>
      <c r="AY350" s="153" t="s">
        <v>248</v>
      </c>
    </row>
    <row r="351" spans="2:65" s="1" customFormat="1" ht="38" customHeight="1" x14ac:dyDescent="0.2">
      <c r="B351" s="184"/>
      <c r="C351" s="222" t="s">
        <v>1096</v>
      </c>
      <c r="D351" s="222" t="s">
        <v>250</v>
      </c>
      <c r="E351" s="223" t="s">
        <v>1097</v>
      </c>
      <c r="F351" s="224" t="s">
        <v>1098</v>
      </c>
      <c r="G351" s="225" t="s">
        <v>259</v>
      </c>
      <c r="H351" s="226">
        <v>71</v>
      </c>
      <c r="I351" s="180">
        <v>0</v>
      </c>
      <c r="J351" s="228">
        <f>ROUND(I351*H351,2)</f>
        <v>0</v>
      </c>
      <c r="K351" s="141"/>
      <c r="L351" s="29"/>
      <c r="M351" s="142" t="s">
        <v>1</v>
      </c>
      <c r="N351" s="143" t="s">
        <v>43</v>
      </c>
      <c r="O351" s="144">
        <v>0.97199999999999998</v>
      </c>
      <c r="P351" s="144">
        <f>O351*H351</f>
        <v>69.012</v>
      </c>
      <c r="Q351" s="144">
        <v>3.1099999999999999E-3</v>
      </c>
      <c r="R351" s="144">
        <f>Q351*H351</f>
        <v>0.22081000000000001</v>
      </c>
      <c r="S351" s="144">
        <v>0</v>
      </c>
      <c r="T351" s="145">
        <f>S351*H351</f>
        <v>0</v>
      </c>
      <c r="AR351" s="146" t="s">
        <v>253</v>
      </c>
      <c r="AT351" s="146" t="s">
        <v>250</v>
      </c>
      <c r="AU351" s="146" t="s">
        <v>88</v>
      </c>
      <c r="AY351" s="17" t="s">
        <v>248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7" t="s">
        <v>86</v>
      </c>
      <c r="BK351" s="147">
        <f>ROUND(I351*H351,2)</f>
        <v>0</v>
      </c>
      <c r="BL351" s="17" t="s">
        <v>253</v>
      </c>
      <c r="BM351" s="146" t="s">
        <v>1099</v>
      </c>
    </row>
    <row r="352" spans="2:65" s="12" customFormat="1" x14ac:dyDescent="0.2">
      <c r="B352" s="229"/>
      <c r="C352" s="230"/>
      <c r="D352" s="231" t="s">
        <v>255</v>
      </c>
      <c r="E352" s="232" t="s">
        <v>1</v>
      </c>
      <c r="F352" s="233" t="s">
        <v>1100</v>
      </c>
      <c r="G352" s="230"/>
      <c r="H352" s="234">
        <v>71</v>
      </c>
      <c r="I352" s="247"/>
      <c r="J352" s="230"/>
      <c r="L352" s="148"/>
      <c r="M352" s="150"/>
      <c r="T352" s="151"/>
      <c r="AT352" s="149" t="s">
        <v>255</v>
      </c>
      <c r="AU352" s="149" t="s">
        <v>88</v>
      </c>
      <c r="AV352" s="12" t="s">
        <v>88</v>
      </c>
      <c r="AW352" s="12" t="s">
        <v>34</v>
      </c>
      <c r="AX352" s="12" t="s">
        <v>86</v>
      </c>
      <c r="AY352" s="149" t="s">
        <v>248</v>
      </c>
    </row>
    <row r="353" spans="2:65" s="11" customFormat="1" ht="23" customHeight="1" x14ac:dyDescent="0.25">
      <c r="B353" s="215"/>
      <c r="C353" s="216"/>
      <c r="D353" s="217" t="s">
        <v>77</v>
      </c>
      <c r="E353" s="220" t="s">
        <v>577</v>
      </c>
      <c r="F353" s="220" t="s">
        <v>578</v>
      </c>
      <c r="G353" s="216"/>
      <c r="H353" s="216"/>
      <c r="I353" s="249"/>
      <c r="J353" s="221">
        <f>BK353</f>
        <v>0</v>
      </c>
      <c r="L353" s="123"/>
      <c r="M353" s="127"/>
      <c r="P353" s="128">
        <f>P354</f>
        <v>527.37337500000001</v>
      </c>
      <c r="R353" s="128">
        <f>R354</f>
        <v>0</v>
      </c>
      <c r="T353" s="129">
        <f>T354</f>
        <v>0</v>
      </c>
      <c r="AR353" s="124" t="s">
        <v>86</v>
      </c>
      <c r="AT353" s="130" t="s">
        <v>77</v>
      </c>
      <c r="AU353" s="130" t="s">
        <v>86</v>
      </c>
      <c r="AY353" s="124" t="s">
        <v>248</v>
      </c>
      <c r="BK353" s="131">
        <f>BK354</f>
        <v>0</v>
      </c>
    </row>
    <row r="354" spans="2:65" s="1" customFormat="1" ht="16.5" customHeight="1" x14ac:dyDescent="0.2">
      <c r="B354" s="184"/>
      <c r="C354" s="222" t="s">
        <v>1101</v>
      </c>
      <c r="D354" s="222" t="s">
        <v>250</v>
      </c>
      <c r="E354" s="223" t="s">
        <v>579</v>
      </c>
      <c r="F354" s="224" t="s">
        <v>580</v>
      </c>
      <c r="G354" s="225" t="s">
        <v>343</v>
      </c>
      <c r="H354" s="226">
        <v>634.625</v>
      </c>
      <c r="I354" s="180">
        <v>0</v>
      </c>
      <c r="J354" s="228">
        <f>ROUND(I354*H354,2)</f>
        <v>0</v>
      </c>
      <c r="K354" s="141"/>
      <c r="L354" s="29"/>
      <c r="M354" s="142" t="s">
        <v>1</v>
      </c>
      <c r="N354" s="143" t="s">
        <v>43</v>
      </c>
      <c r="O354" s="144">
        <v>0.83099999999999996</v>
      </c>
      <c r="P354" s="144">
        <f>O354*H354</f>
        <v>527.37337500000001</v>
      </c>
      <c r="Q354" s="144">
        <v>0</v>
      </c>
      <c r="R354" s="144">
        <f>Q354*H354</f>
        <v>0</v>
      </c>
      <c r="S354" s="144">
        <v>0</v>
      </c>
      <c r="T354" s="145">
        <f>S354*H354</f>
        <v>0</v>
      </c>
      <c r="AR354" s="146" t="s">
        <v>253</v>
      </c>
      <c r="AT354" s="146" t="s">
        <v>250</v>
      </c>
      <c r="AU354" s="146" t="s">
        <v>88</v>
      </c>
      <c r="AY354" s="17" t="s">
        <v>248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7" t="s">
        <v>86</v>
      </c>
      <c r="BK354" s="147">
        <f>ROUND(I354*H354,2)</f>
        <v>0</v>
      </c>
      <c r="BL354" s="17" t="s">
        <v>253</v>
      </c>
      <c r="BM354" s="146" t="s">
        <v>1102</v>
      </c>
    </row>
    <row r="355" spans="2:65" s="11" customFormat="1" ht="26" customHeight="1" x14ac:dyDescent="0.35">
      <c r="B355" s="215"/>
      <c r="C355" s="216"/>
      <c r="D355" s="217" t="s">
        <v>77</v>
      </c>
      <c r="E355" s="218" t="s">
        <v>466</v>
      </c>
      <c r="F355" s="218" t="s">
        <v>467</v>
      </c>
      <c r="G355" s="216"/>
      <c r="H355" s="216"/>
      <c r="I355" s="249"/>
      <c r="J355" s="219">
        <f>BK355</f>
        <v>0</v>
      </c>
      <c r="L355" s="123"/>
      <c r="M355" s="127"/>
      <c r="P355" s="128">
        <f>P356+P373+P391+P430+P438+P458+P481+P565+P652+P706+P713+P737+P742</f>
        <v>5484.8345410000002</v>
      </c>
      <c r="R355" s="128">
        <f>R356+R373+R391+R430+R438+R458+R481+R565+R652+R706+R713+R737+R742</f>
        <v>55.665623350000004</v>
      </c>
      <c r="T355" s="129">
        <f>T356+T373+T391+T430+T438+T458+T481+T565+T652+T706+T713+T737+T742</f>
        <v>0</v>
      </c>
      <c r="AR355" s="124" t="s">
        <v>88</v>
      </c>
      <c r="AT355" s="130" t="s">
        <v>77</v>
      </c>
      <c r="AU355" s="130" t="s">
        <v>78</v>
      </c>
      <c r="AY355" s="124" t="s">
        <v>248</v>
      </c>
      <c r="BK355" s="131">
        <f>BK356+BK373+BK391+BK430+BK438+BK458+BK481+BK565+BK652+BK706+BK713+BK737+BK742</f>
        <v>0</v>
      </c>
    </row>
    <row r="356" spans="2:65" s="11" customFormat="1" ht="23" customHeight="1" x14ac:dyDescent="0.25">
      <c r="B356" s="215"/>
      <c r="C356" s="216"/>
      <c r="D356" s="217" t="s">
        <v>77</v>
      </c>
      <c r="E356" s="220" t="s">
        <v>582</v>
      </c>
      <c r="F356" s="220" t="s">
        <v>583</v>
      </c>
      <c r="G356" s="216"/>
      <c r="H356" s="216"/>
      <c r="I356" s="249"/>
      <c r="J356" s="221">
        <f>BK356</f>
        <v>0</v>
      </c>
      <c r="L356" s="123"/>
      <c r="M356" s="127"/>
      <c r="P356" s="128">
        <f>SUM(P357:P372)</f>
        <v>193.81278</v>
      </c>
      <c r="R356" s="128">
        <f>SUM(R357:R372)</f>
        <v>2.0477869000000002</v>
      </c>
      <c r="T356" s="129">
        <f>SUM(T357:T372)</f>
        <v>0</v>
      </c>
      <c r="AR356" s="124" t="s">
        <v>88</v>
      </c>
      <c r="AT356" s="130" t="s">
        <v>77</v>
      </c>
      <c r="AU356" s="130" t="s">
        <v>86</v>
      </c>
      <c r="AY356" s="124" t="s">
        <v>248</v>
      </c>
      <c r="BK356" s="131">
        <f>SUM(BK357:BK372)</f>
        <v>0</v>
      </c>
    </row>
    <row r="357" spans="2:65" s="1" customFormat="1" ht="24.15" customHeight="1" x14ac:dyDescent="0.2">
      <c r="B357" s="184"/>
      <c r="C357" s="222" t="s">
        <v>1103</v>
      </c>
      <c r="D357" s="222" t="s">
        <v>250</v>
      </c>
      <c r="E357" s="223" t="s">
        <v>1104</v>
      </c>
      <c r="F357" s="224" t="s">
        <v>1105</v>
      </c>
      <c r="G357" s="225" t="s">
        <v>193</v>
      </c>
      <c r="H357" s="226">
        <v>181.68</v>
      </c>
      <c r="I357" s="180">
        <v>0</v>
      </c>
      <c r="J357" s="228">
        <f>ROUND(I357*H357,2)</f>
        <v>0</v>
      </c>
      <c r="K357" s="141"/>
      <c r="L357" s="29"/>
      <c r="M357" s="142" t="s">
        <v>1</v>
      </c>
      <c r="N357" s="143" t="s">
        <v>43</v>
      </c>
      <c r="O357" s="144">
        <v>0.222</v>
      </c>
      <c r="P357" s="144">
        <f>O357*H357</f>
        <v>40.33296</v>
      </c>
      <c r="Q357" s="144">
        <v>4.0000000000000002E-4</v>
      </c>
      <c r="R357" s="144">
        <f>Q357*H357</f>
        <v>7.2672E-2</v>
      </c>
      <c r="S357" s="144">
        <v>0</v>
      </c>
      <c r="T357" s="145">
        <f>S357*H357</f>
        <v>0</v>
      </c>
      <c r="AR357" s="146" t="s">
        <v>330</v>
      </c>
      <c r="AT357" s="146" t="s">
        <v>250</v>
      </c>
      <c r="AU357" s="146" t="s">
        <v>88</v>
      </c>
      <c r="AY357" s="17" t="s">
        <v>248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7" t="s">
        <v>86</v>
      </c>
      <c r="BK357" s="147">
        <f>ROUND(I357*H357,2)</f>
        <v>0</v>
      </c>
      <c r="BL357" s="17" t="s">
        <v>330</v>
      </c>
      <c r="BM357" s="146" t="s">
        <v>1106</v>
      </c>
    </row>
    <row r="358" spans="2:65" s="12" customFormat="1" x14ac:dyDescent="0.2">
      <c r="B358" s="229"/>
      <c r="C358" s="230"/>
      <c r="D358" s="231" t="s">
        <v>255</v>
      </c>
      <c r="E358" s="232" t="s">
        <v>1</v>
      </c>
      <c r="F358" s="233" t="s">
        <v>1107</v>
      </c>
      <c r="G358" s="230"/>
      <c r="H358" s="234">
        <v>123.5</v>
      </c>
      <c r="I358" s="247"/>
      <c r="J358" s="230"/>
      <c r="L358" s="148"/>
      <c r="M358" s="150"/>
      <c r="T358" s="151"/>
      <c r="AT358" s="149" t="s">
        <v>255</v>
      </c>
      <c r="AU358" s="149" t="s">
        <v>88</v>
      </c>
      <c r="AV358" s="12" t="s">
        <v>88</v>
      </c>
      <c r="AW358" s="12" t="s">
        <v>34</v>
      </c>
      <c r="AX358" s="12" t="s">
        <v>78</v>
      </c>
      <c r="AY358" s="149" t="s">
        <v>248</v>
      </c>
    </row>
    <row r="359" spans="2:65" s="12" customFormat="1" x14ac:dyDescent="0.2">
      <c r="B359" s="229"/>
      <c r="C359" s="230"/>
      <c r="D359" s="231" t="s">
        <v>255</v>
      </c>
      <c r="E359" s="232" t="s">
        <v>1</v>
      </c>
      <c r="F359" s="233" t="s">
        <v>1108</v>
      </c>
      <c r="G359" s="230"/>
      <c r="H359" s="234">
        <v>40</v>
      </c>
      <c r="I359" s="247"/>
      <c r="J359" s="230"/>
      <c r="L359" s="148"/>
      <c r="M359" s="150"/>
      <c r="T359" s="151"/>
      <c r="AT359" s="149" t="s">
        <v>255</v>
      </c>
      <c r="AU359" s="149" t="s">
        <v>88</v>
      </c>
      <c r="AV359" s="12" t="s">
        <v>88</v>
      </c>
      <c r="AW359" s="12" t="s">
        <v>34</v>
      </c>
      <c r="AX359" s="12" t="s">
        <v>78</v>
      </c>
      <c r="AY359" s="149" t="s">
        <v>248</v>
      </c>
    </row>
    <row r="360" spans="2:65" s="12" customFormat="1" x14ac:dyDescent="0.2">
      <c r="B360" s="229"/>
      <c r="C360" s="230"/>
      <c r="D360" s="231" t="s">
        <v>255</v>
      </c>
      <c r="E360" s="232" t="s">
        <v>1</v>
      </c>
      <c r="F360" s="233" t="s">
        <v>1109</v>
      </c>
      <c r="G360" s="230"/>
      <c r="H360" s="234">
        <v>18.18</v>
      </c>
      <c r="I360" s="247"/>
      <c r="J360" s="230"/>
      <c r="L360" s="148"/>
      <c r="M360" s="150"/>
      <c r="T360" s="151"/>
      <c r="AT360" s="149" t="s">
        <v>255</v>
      </c>
      <c r="AU360" s="149" t="s">
        <v>88</v>
      </c>
      <c r="AV360" s="12" t="s">
        <v>88</v>
      </c>
      <c r="AW360" s="12" t="s">
        <v>34</v>
      </c>
      <c r="AX360" s="12" t="s">
        <v>78</v>
      </c>
      <c r="AY360" s="149" t="s">
        <v>248</v>
      </c>
    </row>
    <row r="361" spans="2:65" s="13" customFormat="1" x14ac:dyDescent="0.2">
      <c r="B361" s="235"/>
      <c r="C361" s="236"/>
      <c r="D361" s="231" t="s">
        <v>255</v>
      </c>
      <c r="E361" s="237" t="s">
        <v>1</v>
      </c>
      <c r="F361" s="238" t="s">
        <v>275</v>
      </c>
      <c r="G361" s="236"/>
      <c r="H361" s="239">
        <v>181.68</v>
      </c>
      <c r="I361" s="248"/>
      <c r="J361" s="236"/>
      <c r="L361" s="152"/>
      <c r="M361" s="154"/>
      <c r="T361" s="155"/>
      <c r="AT361" s="153" t="s">
        <v>255</v>
      </c>
      <c r="AU361" s="153" t="s">
        <v>88</v>
      </c>
      <c r="AV361" s="13" t="s">
        <v>253</v>
      </c>
      <c r="AW361" s="13" t="s">
        <v>34</v>
      </c>
      <c r="AX361" s="13" t="s">
        <v>86</v>
      </c>
      <c r="AY361" s="153" t="s">
        <v>248</v>
      </c>
    </row>
    <row r="362" spans="2:65" s="1" customFormat="1" ht="38" customHeight="1" x14ac:dyDescent="0.2">
      <c r="B362" s="184"/>
      <c r="C362" s="240" t="s">
        <v>1110</v>
      </c>
      <c r="D362" s="240" t="s">
        <v>351</v>
      </c>
      <c r="E362" s="241" t="s">
        <v>1111</v>
      </c>
      <c r="F362" s="242" t="s">
        <v>1112</v>
      </c>
      <c r="G362" s="243" t="s">
        <v>193</v>
      </c>
      <c r="H362" s="244">
        <v>211.74799999999999</v>
      </c>
      <c r="I362" s="181">
        <v>0</v>
      </c>
      <c r="J362" s="246">
        <f>ROUND(I362*H362,2)</f>
        <v>0</v>
      </c>
      <c r="K362" s="156"/>
      <c r="L362" s="157"/>
      <c r="M362" s="158" t="s">
        <v>1</v>
      </c>
      <c r="N362" s="159" t="s">
        <v>43</v>
      </c>
      <c r="O362" s="144">
        <v>0</v>
      </c>
      <c r="P362" s="144">
        <f>O362*H362</f>
        <v>0</v>
      </c>
      <c r="Q362" s="144">
        <v>4.7999999999999996E-3</v>
      </c>
      <c r="R362" s="144">
        <f>Q362*H362</f>
        <v>1.0163903999999999</v>
      </c>
      <c r="S362" s="144">
        <v>0</v>
      </c>
      <c r="T362" s="145">
        <f>S362*H362</f>
        <v>0</v>
      </c>
      <c r="AR362" s="146" t="s">
        <v>409</v>
      </c>
      <c r="AT362" s="146" t="s">
        <v>351</v>
      </c>
      <c r="AU362" s="146" t="s">
        <v>88</v>
      </c>
      <c r="AY362" s="17" t="s">
        <v>248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7" t="s">
        <v>86</v>
      </c>
      <c r="BK362" s="147">
        <f>ROUND(I362*H362,2)</f>
        <v>0</v>
      </c>
      <c r="BL362" s="17" t="s">
        <v>330</v>
      </c>
      <c r="BM362" s="146" t="s">
        <v>1113</v>
      </c>
    </row>
    <row r="363" spans="2:65" s="12" customFormat="1" x14ac:dyDescent="0.2">
      <c r="B363" s="229"/>
      <c r="C363" s="230"/>
      <c r="D363" s="231" t="s">
        <v>255</v>
      </c>
      <c r="E363" s="230"/>
      <c r="F363" s="233" t="s">
        <v>1114</v>
      </c>
      <c r="G363" s="230"/>
      <c r="H363" s="234">
        <v>211.74799999999999</v>
      </c>
      <c r="I363" s="247"/>
      <c r="J363" s="230"/>
      <c r="L363" s="148"/>
      <c r="M363" s="150"/>
      <c r="T363" s="151"/>
      <c r="AT363" s="149" t="s">
        <v>255</v>
      </c>
      <c r="AU363" s="149" t="s">
        <v>88</v>
      </c>
      <c r="AV363" s="12" t="s">
        <v>88</v>
      </c>
      <c r="AW363" s="12" t="s">
        <v>3</v>
      </c>
      <c r="AX363" s="12" t="s">
        <v>86</v>
      </c>
      <c r="AY363" s="149" t="s">
        <v>248</v>
      </c>
    </row>
    <row r="364" spans="2:65" s="1" customFormat="1" ht="24.15" customHeight="1" x14ac:dyDescent="0.2">
      <c r="B364" s="184"/>
      <c r="C364" s="222" t="s">
        <v>1115</v>
      </c>
      <c r="D364" s="222" t="s">
        <v>250</v>
      </c>
      <c r="E364" s="223" t="s">
        <v>1116</v>
      </c>
      <c r="F364" s="224" t="s">
        <v>1117</v>
      </c>
      <c r="G364" s="225" t="s">
        <v>193</v>
      </c>
      <c r="H364" s="226">
        <v>1542.06</v>
      </c>
      <c r="I364" s="180">
        <v>0</v>
      </c>
      <c r="J364" s="228">
        <f>ROUND(I364*H364,2)</f>
        <v>0</v>
      </c>
      <c r="K364" s="141"/>
      <c r="L364" s="29"/>
      <c r="M364" s="142" t="s">
        <v>1</v>
      </c>
      <c r="N364" s="143" t="s">
        <v>43</v>
      </c>
      <c r="O364" s="144">
        <v>9.7000000000000003E-2</v>
      </c>
      <c r="P364" s="144">
        <f>O364*H364</f>
        <v>149.57982000000001</v>
      </c>
      <c r="Q364" s="144">
        <v>5.0000000000000002E-5</v>
      </c>
      <c r="R364" s="144">
        <f>Q364*H364</f>
        <v>7.7103000000000005E-2</v>
      </c>
      <c r="S364" s="144">
        <v>0</v>
      </c>
      <c r="T364" s="145">
        <f>S364*H364</f>
        <v>0</v>
      </c>
      <c r="AR364" s="146" t="s">
        <v>330</v>
      </c>
      <c r="AT364" s="146" t="s">
        <v>250</v>
      </c>
      <c r="AU364" s="146" t="s">
        <v>88</v>
      </c>
      <c r="AY364" s="17" t="s">
        <v>248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7" t="s">
        <v>86</v>
      </c>
      <c r="BK364" s="147">
        <f>ROUND(I364*H364,2)</f>
        <v>0</v>
      </c>
      <c r="BL364" s="17" t="s">
        <v>330</v>
      </c>
      <c r="BM364" s="146" t="s">
        <v>1118</v>
      </c>
    </row>
    <row r="365" spans="2:65" s="12" customFormat="1" x14ac:dyDescent="0.2">
      <c r="B365" s="229"/>
      <c r="C365" s="230"/>
      <c r="D365" s="231" t="s">
        <v>255</v>
      </c>
      <c r="E365" s="232" t="s">
        <v>1</v>
      </c>
      <c r="F365" s="233" t="s">
        <v>1119</v>
      </c>
      <c r="G365" s="230"/>
      <c r="H365" s="234">
        <v>1542.06</v>
      </c>
      <c r="I365" s="247"/>
      <c r="J365" s="230"/>
      <c r="L365" s="148"/>
      <c r="M365" s="150"/>
      <c r="T365" s="151"/>
      <c r="AT365" s="149" t="s">
        <v>255</v>
      </c>
      <c r="AU365" s="149" t="s">
        <v>88</v>
      </c>
      <c r="AV365" s="12" t="s">
        <v>88</v>
      </c>
      <c r="AW365" s="12" t="s">
        <v>34</v>
      </c>
      <c r="AX365" s="12" t="s">
        <v>86</v>
      </c>
      <c r="AY365" s="149" t="s">
        <v>248</v>
      </c>
    </row>
    <row r="366" spans="2:65" s="1" customFormat="1" ht="24.15" customHeight="1" x14ac:dyDescent="0.2">
      <c r="B366" s="184"/>
      <c r="C366" s="240" t="s">
        <v>1120</v>
      </c>
      <c r="D366" s="240" t="s">
        <v>351</v>
      </c>
      <c r="E366" s="241" t="s">
        <v>1121</v>
      </c>
      <c r="F366" s="242" t="s">
        <v>1122</v>
      </c>
      <c r="G366" s="243" t="s">
        <v>193</v>
      </c>
      <c r="H366" s="244">
        <v>1635.355</v>
      </c>
      <c r="I366" s="181">
        <v>0</v>
      </c>
      <c r="J366" s="246">
        <f>ROUND(I366*H366,2)</f>
        <v>0</v>
      </c>
      <c r="K366" s="156"/>
      <c r="L366" s="157"/>
      <c r="M366" s="158" t="s">
        <v>1</v>
      </c>
      <c r="N366" s="159" t="s">
        <v>43</v>
      </c>
      <c r="O366" s="144">
        <v>0</v>
      </c>
      <c r="P366" s="144">
        <f>O366*H366</f>
        <v>0</v>
      </c>
      <c r="Q366" s="144">
        <v>5.0000000000000001E-4</v>
      </c>
      <c r="R366" s="144">
        <f>Q366*H366</f>
        <v>0.81767750000000006</v>
      </c>
      <c r="S366" s="144">
        <v>0</v>
      </c>
      <c r="T366" s="145">
        <f>S366*H366</f>
        <v>0</v>
      </c>
      <c r="AR366" s="146" t="s">
        <v>409</v>
      </c>
      <c r="AT366" s="146" t="s">
        <v>351</v>
      </c>
      <c r="AU366" s="146" t="s">
        <v>88</v>
      </c>
      <c r="AY366" s="17" t="s">
        <v>248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7" t="s">
        <v>86</v>
      </c>
      <c r="BK366" s="147">
        <f>ROUND(I366*H366,2)</f>
        <v>0</v>
      </c>
      <c r="BL366" s="17" t="s">
        <v>330</v>
      </c>
      <c r="BM366" s="146" t="s">
        <v>1123</v>
      </c>
    </row>
    <row r="367" spans="2:65" s="12" customFormat="1" x14ac:dyDescent="0.2">
      <c r="B367" s="229"/>
      <c r="C367" s="230"/>
      <c r="D367" s="231" t="s">
        <v>255</v>
      </c>
      <c r="E367" s="230"/>
      <c r="F367" s="233" t="s">
        <v>1124</v>
      </c>
      <c r="G367" s="230"/>
      <c r="H367" s="234">
        <v>1635.355</v>
      </c>
      <c r="I367" s="247"/>
      <c r="J367" s="230"/>
      <c r="L367" s="148"/>
      <c r="M367" s="150"/>
      <c r="T367" s="151"/>
      <c r="AT367" s="149" t="s">
        <v>255</v>
      </c>
      <c r="AU367" s="149" t="s">
        <v>88</v>
      </c>
      <c r="AV367" s="12" t="s">
        <v>88</v>
      </c>
      <c r="AW367" s="12" t="s">
        <v>3</v>
      </c>
      <c r="AX367" s="12" t="s">
        <v>86</v>
      </c>
      <c r="AY367" s="149" t="s">
        <v>248</v>
      </c>
    </row>
    <row r="368" spans="2:65" s="1" customFormat="1" ht="24.15" customHeight="1" x14ac:dyDescent="0.2">
      <c r="B368" s="184"/>
      <c r="C368" s="222" t="s">
        <v>1125</v>
      </c>
      <c r="D368" s="222" t="s">
        <v>250</v>
      </c>
      <c r="E368" s="223" t="s">
        <v>1126</v>
      </c>
      <c r="F368" s="224" t="s">
        <v>1127</v>
      </c>
      <c r="G368" s="225" t="s">
        <v>283</v>
      </c>
      <c r="H368" s="226">
        <v>20</v>
      </c>
      <c r="I368" s="180">
        <v>0</v>
      </c>
      <c r="J368" s="228">
        <f>ROUND(I368*H368,2)</f>
        <v>0</v>
      </c>
      <c r="K368" s="141"/>
      <c r="L368" s="29"/>
      <c r="M368" s="142" t="s">
        <v>1</v>
      </c>
      <c r="N368" s="143" t="s">
        <v>43</v>
      </c>
      <c r="O368" s="144">
        <v>0.19500000000000001</v>
      </c>
      <c r="P368" s="144">
        <f>O368*H368</f>
        <v>3.9000000000000004</v>
      </c>
      <c r="Q368" s="144">
        <v>4.0000000000000002E-4</v>
      </c>
      <c r="R368" s="144">
        <f>Q368*H368</f>
        <v>8.0000000000000002E-3</v>
      </c>
      <c r="S368" s="144">
        <v>0</v>
      </c>
      <c r="T368" s="145">
        <f>S368*H368</f>
        <v>0</v>
      </c>
      <c r="AR368" s="146" t="s">
        <v>330</v>
      </c>
      <c r="AT368" s="146" t="s">
        <v>250</v>
      </c>
      <c r="AU368" s="146" t="s">
        <v>88</v>
      </c>
      <c r="AY368" s="17" t="s">
        <v>248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7" t="s">
        <v>86</v>
      </c>
      <c r="BK368" s="147">
        <f>ROUND(I368*H368,2)</f>
        <v>0</v>
      </c>
      <c r="BL368" s="17" t="s">
        <v>330</v>
      </c>
      <c r="BM368" s="146" t="s">
        <v>1128</v>
      </c>
    </row>
    <row r="369" spans="2:65" s="1" customFormat="1" ht="38" customHeight="1" x14ac:dyDescent="0.2">
      <c r="B369" s="184"/>
      <c r="C369" s="240" t="s">
        <v>1129</v>
      </c>
      <c r="D369" s="240" t="s">
        <v>351</v>
      </c>
      <c r="E369" s="241" t="s">
        <v>1111</v>
      </c>
      <c r="F369" s="242" t="s">
        <v>1112</v>
      </c>
      <c r="G369" s="243" t="s">
        <v>193</v>
      </c>
      <c r="H369" s="244">
        <v>11.654999999999999</v>
      </c>
      <c r="I369" s="181">
        <v>0</v>
      </c>
      <c r="J369" s="246">
        <f>ROUND(I369*H369,2)</f>
        <v>0</v>
      </c>
      <c r="K369" s="156"/>
      <c r="L369" s="157"/>
      <c r="M369" s="158" t="s">
        <v>1</v>
      </c>
      <c r="N369" s="159" t="s">
        <v>43</v>
      </c>
      <c r="O369" s="144">
        <v>0</v>
      </c>
      <c r="P369" s="144">
        <f>O369*H369</f>
        <v>0</v>
      </c>
      <c r="Q369" s="144">
        <v>4.7999999999999996E-3</v>
      </c>
      <c r="R369" s="144">
        <f>Q369*H369</f>
        <v>5.5943999999999994E-2</v>
      </c>
      <c r="S369" s="144">
        <v>0</v>
      </c>
      <c r="T369" s="145">
        <f>S369*H369</f>
        <v>0</v>
      </c>
      <c r="AR369" s="146" t="s">
        <v>409</v>
      </c>
      <c r="AT369" s="146" t="s">
        <v>351</v>
      </c>
      <c r="AU369" s="146" t="s">
        <v>88</v>
      </c>
      <c r="AY369" s="17" t="s">
        <v>248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7" t="s">
        <v>86</v>
      </c>
      <c r="BK369" s="147">
        <f>ROUND(I369*H369,2)</f>
        <v>0</v>
      </c>
      <c r="BL369" s="17" t="s">
        <v>330</v>
      </c>
      <c r="BM369" s="146" t="s">
        <v>1130</v>
      </c>
    </row>
    <row r="370" spans="2:65" s="12" customFormat="1" x14ac:dyDescent="0.2">
      <c r="B370" s="229"/>
      <c r="C370" s="230"/>
      <c r="D370" s="231" t="s">
        <v>255</v>
      </c>
      <c r="E370" s="232" t="s">
        <v>1</v>
      </c>
      <c r="F370" s="233" t="s">
        <v>1131</v>
      </c>
      <c r="G370" s="230"/>
      <c r="H370" s="234">
        <v>10</v>
      </c>
      <c r="I370" s="247"/>
      <c r="J370" s="230"/>
      <c r="L370" s="148"/>
      <c r="M370" s="150"/>
      <c r="T370" s="151"/>
      <c r="AT370" s="149" t="s">
        <v>255</v>
      </c>
      <c r="AU370" s="149" t="s">
        <v>88</v>
      </c>
      <c r="AV370" s="12" t="s">
        <v>88</v>
      </c>
      <c r="AW370" s="12" t="s">
        <v>34</v>
      </c>
      <c r="AX370" s="12" t="s">
        <v>86</v>
      </c>
      <c r="AY370" s="149" t="s">
        <v>248</v>
      </c>
    </row>
    <row r="371" spans="2:65" s="12" customFormat="1" x14ac:dyDescent="0.2">
      <c r="B371" s="229"/>
      <c r="C371" s="230"/>
      <c r="D371" s="231" t="s">
        <v>255</v>
      </c>
      <c r="E371" s="230"/>
      <c r="F371" s="233" t="s">
        <v>1132</v>
      </c>
      <c r="G371" s="230"/>
      <c r="H371" s="234">
        <v>11.654999999999999</v>
      </c>
      <c r="I371" s="247"/>
      <c r="J371" s="230"/>
      <c r="L371" s="148"/>
      <c r="M371" s="150"/>
      <c r="T371" s="151"/>
      <c r="AT371" s="149" t="s">
        <v>255</v>
      </c>
      <c r="AU371" s="149" t="s">
        <v>88</v>
      </c>
      <c r="AV371" s="12" t="s">
        <v>88</v>
      </c>
      <c r="AW371" s="12" t="s">
        <v>3</v>
      </c>
      <c r="AX371" s="12" t="s">
        <v>86</v>
      </c>
      <c r="AY371" s="149" t="s">
        <v>248</v>
      </c>
    </row>
    <row r="372" spans="2:65" s="1" customFormat="1" ht="24.15" customHeight="1" x14ac:dyDescent="0.2">
      <c r="B372" s="184"/>
      <c r="C372" s="222" t="s">
        <v>1133</v>
      </c>
      <c r="D372" s="222" t="s">
        <v>250</v>
      </c>
      <c r="E372" s="223" t="s">
        <v>1134</v>
      </c>
      <c r="F372" s="224" t="s">
        <v>1135</v>
      </c>
      <c r="G372" s="225" t="s">
        <v>1136</v>
      </c>
      <c r="H372" s="263">
        <v>0</v>
      </c>
      <c r="I372" s="180">
        <v>0</v>
      </c>
      <c r="J372" s="228">
        <f>ROUND(I372*H372,2)</f>
        <v>0</v>
      </c>
      <c r="K372" s="141"/>
      <c r="L372" s="29"/>
      <c r="M372" s="142" t="s">
        <v>1</v>
      </c>
      <c r="N372" s="143" t="s">
        <v>43</v>
      </c>
      <c r="O372" s="144">
        <v>0</v>
      </c>
      <c r="P372" s="144">
        <f>O372*H372</f>
        <v>0</v>
      </c>
      <c r="Q372" s="144">
        <v>0</v>
      </c>
      <c r="R372" s="144">
        <f>Q372*H372</f>
        <v>0</v>
      </c>
      <c r="S372" s="144">
        <v>0</v>
      </c>
      <c r="T372" s="145">
        <f>S372*H372</f>
        <v>0</v>
      </c>
      <c r="AR372" s="146" t="s">
        <v>330</v>
      </c>
      <c r="AT372" s="146" t="s">
        <v>250</v>
      </c>
      <c r="AU372" s="146" t="s">
        <v>88</v>
      </c>
      <c r="AY372" s="17" t="s">
        <v>248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7" t="s">
        <v>86</v>
      </c>
      <c r="BK372" s="147">
        <f>ROUND(I372*H372,2)</f>
        <v>0</v>
      </c>
      <c r="BL372" s="17" t="s">
        <v>330</v>
      </c>
      <c r="BM372" s="146" t="s">
        <v>1137</v>
      </c>
    </row>
    <row r="373" spans="2:65" s="11" customFormat="1" ht="23" customHeight="1" x14ac:dyDescent="0.25">
      <c r="B373" s="215"/>
      <c r="C373" s="216"/>
      <c r="D373" s="217" t="s">
        <v>77</v>
      </c>
      <c r="E373" s="220" t="s">
        <v>588</v>
      </c>
      <c r="F373" s="220" t="s">
        <v>589</v>
      </c>
      <c r="G373" s="216"/>
      <c r="H373" s="216"/>
      <c r="I373" s="249"/>
      <c r="J373" s="221">
        <f>BK373</f>
        <v>0</v>
      </c>
      <c r="L373" s="123"/>
      <c r="M373" s="127"/>
      <c r="P373" s="128">
        <f>SUM(P374:P390)</f>
        <v>183.36774800000001</v>
      </c>
      <c r="R373" s="128">
        <f>SUM(R374:R390)</f>
        <v>1.32677836</v>
      </c>
      <c r="T373" s="129">
        <f>SUM(T374:T390)</f>
        <v>0</v>
      </c>
      <c r="AR373" s="124" t="s">
        <v>88</v>
      </c>
      <c r="AT373" s="130" t="s">
        <v>77</v>
      </c>
      <c r="AU373" s="130" t="s">
        <v>86</v>
      </c>
      <c r="AY373" s="124" t="s">
        <v>248</v>
      </c>
      <c r="BK373" s="131">
        <f>SUM(BK374:BK390)</f>
        <v>0</v>
      </c>
    </row>
    <row r="374" spans="2:65" s="1" customFormat="1" ht="38" customHeight="1" x14ac:dyDescent="0.2">
      <c r="B374" s="184"/>
      <c r="C374" s="222" t="s">
        <v>1138</v>
      </c>
      <c r="D374" s="222" t="s">
        <v>250</v>
      </c>
      <c r="E374" s="223" t="s">
        <v>1139</v>
      </c>
      <c r="F374" s="224" t="s">
        <v>1140</v>
      </c>
      <c r="G374" s="225" t="s">
        <v>193</v>
      </c>
      <c r="H374" s="226">
        <v>59.22</v>
      </c>
      <c r="I374" s="180">
        <v>0</v>
      </c>
      <c r="J374" s="228">
        <f>ROUND(I374*H374,2)</f>
        <v>0</v>
      </c>
      <c r="K374" s="141"/>
      <c r="L374" s="29"/>
      <c r="M374" s="142" t="s">
        <v>1</v>
      </c>
      <c r="N374" s="143" t="s">
        <v>43</v>
      </c>
      <c r="O374" s="144">
        <v>0.33600000000000002</v>
      </c>
      <c r="P374" s="144">
        <f>O374*H374</f>
        <v>19.897919999999999</v>
      </c>
      <c r="Q374" s="144">
        <v>1.1E-4</v>
      </c>
      <c r="R374" s="144">
        <f>Q374*H374</f>
        <v>6.5142000000000004E-3</v>
      </c>
      <c r="S374" s="144">
        <v>0</v>
      </c>
      <c r="T374" s="145">
        <f>S374*H374</f>
        <v>0</v>
      </c>
      <c r="AR374" s="146" t="s">
        <v>330</v>
      </c>
      <c r="AT374" s="146" t="s">
        <v>250</v>
      </c>
      <c r="AU374" s="146" t="s">
        <v>88</v>
      </c>
      <c r="AY374" s="17" t="s">
        <v>248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7" t="s">
        <v>86</v>
      </c>
      <c r="BK374" s="147">
        <f>ROUND(I374*H374,2)</f>
        <v>0</v>
      </c>
      <c r="BL374" s="17" t="s">
        <v>330</v>
      </c>
      <c r="BM374" s="146" t="s">
        <v>1141</v>
      </c>
    </row>
    <row r="375" spans="2:65" s="12" customFormat="1" x14ac:dyDescent="0.2">
      <c r="B375" s="229"/>
      <c r="C375" s="230"/>
      <c r="D375" s="231" t="s">
        <v>255</v>
      </c>
      <c r="E375" s="232" t="s">
        <v>1</v>
      </c>
      <c r="F375" s="233" t="s">
        <v>1142</v>
      </c>
      <c r="G375" s="230"/>
      <c r="H375" s="234">
        <v>66.5</v>
      </c>
      <c r="I375" s="247"/>
      <c r="J375" s="230"/>
      <c r="L375" s="148"/>
      <c r="M375" s="150"/>
      <c r="T375" s="151"/>
      <c r="AT375" s="149" t="s">
        <v>255</v>
      </c>
      <c r="AU375" s="149" t="s">
        <v>88</v>
      </c>
      <c r="AV375" s="12" t="s">
        <v>88</v>
      </c>
      <c r="AW375" s="12" t="s">
        <v>34</v>
      </c>
      <c r="AX375" s="12" t="s">
        <v>78</v>
      </c>
      <c r="AY375" s="149" t="s">
        <v>248</v>
      </c>
    </row>
    <row r="376" spans="2:65" s="12" customFormat="1" x14ac:dyDescent="0.2">
      <c r="B376" s="229"/>
      <c r="C376" s="230"/>
      <c r="D376" s="231" t="s">
        <v>255</v>
      </c>
      <c r="E376" s="232" t="s">
        <v>1</v>
      </c>
      <c r="F376" s="233" t="s">
        <v>1082</v>
      </c>
      <c r="G376" s="230"/>
      <c r="H376" s="234">
        <v>-7.28</v>
      </c>
      <c r="I376" s="247"/>
      <c r="J376" s="230"/>
      <c r="L376" s="148"/>
      <c r="M376" s="150"/>
      <c r="T376" s="151"/>
      <c r="AT376" s="149" t="s">
        <v>255</v>
      </c>
      <c r="AU376" s="149" t="s">
        <v>88</v>
      </c>
      <c r="AV376" s="12" t="s">
        <v>88</v>
      </c>
      <c r="AW376" s="12" t="s">
        <v>34</v>
      </c>
      <c r="AX376" s="12" t="s">
        <v>78</v>
      </c>
      <c r="AY376" s="149" t="s">
        <v>248</v>
      </c>
    </row>
    <row r="377" spans="2:65" s="13" customFormat="1" x14ac:dyDescent="0.2">
      <c r="B377" s="235"/>
      <c r="C377" s="236"/>
      <c r="D377" s="231" t="s">
        <v>255</v>
      </c>
      <c r="E377" s="237" t="s">
        <v>1</v>
      </c>
      <c r="F377" s="238" t="s">
        <v>275</v>
      </c>
      <c r="G377" s="236"/>
      <c r="H377" s="239">
        <v>59.22</v>
      </c>
      <c r="I377" s="248"/>
      <c r="J377" s="236"/>
      <c r="L377" s="152"/>
      <c r="M377" s="154"/>
      <c r="T377" s="155"/>
      <c r="AT377" s="153" t="s">
        <v>255</v>
      </c>
      <c r="AU377" s="153" t="s">
        <v>88</v>
      </c>
      <c r="AV377" s="13" t="s">
        <v>253</v>
      </c>
      <c r="AW377" s="13" t="s">
        <v>34</v>
      </c>
      <c r="AX377" s="13" t="s">
        <v>86</v>
      </c>
      <c r="AY377" s="153" t="s">
        <v>248</v>
      </c>
    </row>
    <row r="378" spans="2:65" s="1" customFormat="1" ht="38" customHeight="1" x14ac:dyDescent="0.2">
      <c r="B378" s="184"/>
      <c r="C378" s="222" t="s">
        <v>1143</v>
      </c>
      <c r="D378" s="222" t="s">
        <v>250</v>
      </c>
      <c r="E378" s="223" t="s">
        <v>1144</v>
      </c>
      <c r="F378" s="224" t="s">
        <v>1145</v>
      </c>
      <c r="G378" s="225" t="s">
        <v>193</v>
      </c>
      <c r="H378" s="226">
        <v>39.67</v>
      </c>
      <c r="I378" s="180">
        <v>0</v>
      </c>
      <c r="J378" s="228">
        <f>ROUND(I378*H378,2)</f>
        <v>0</v>
      </c>
      <c r="K378" s="141"/>
      <c r="L378" s="29"/>
      <c r="M378" s="142" t="s">
        <v>1</v>
      </c>
      <c r="N378" s="143" t="s">
        <v>43</v>
      </c>
      <c r="O378" s="144">
        <v>0.36799999999999999</v>
      </c>
      <c r="P378" s="144">
        <f>O378*H378</f>
        <v>14.598560000000001</v>
      </c>
      <c r="Q378" s="144">
        <v>2.2000000000000001E-4</v>
      </c>
      <c r="R378" s="144">
        <f>Q378*H378</f>
        <v>8.7274000000000015E-3</v>
      </c>
      <c r="S378" s="144">
        <v>0</v>
      </c>
      <c r="T378" s="145">
        <f>S378*H378</f>
        <v>0</v>
      </c>
      <c r="AR378" s="146" t="s">
        <v>330</v>
      </c>
      <c r="AT378" s="146" t="s">
        <v>250</v>
      </c>
      <c r="AU378" s="146" t="s">
        <v>88</v>
      </c>
      <c r="AY378" s="17" t="s">
        <v>248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7" t="s">
        <v>86</v>
      </c>
      <c r="BK378" s="147">
        <f>ROUND(I378*H378,2)</f>
        <v>0</v>
      </c>
      <c r="BL378" s="17" t="s">
        <v>330</v>
      </c>
      <c r="BM378" s="146" t="s">
        <v>1146</v>
      </c>
    </row>
    <row r="379" spans="2:65" s="12" customFormat="1" ht="30" x14ac:dyDescent="0.2">
      <c r="B379" s="229"/>
      <c r="C379" s="230"/>
      <c r="D379" s="231" t="s">
        <v>255</v>
      </c>
      <c r="E379" s="232" t="s">
        <v>1</v>
      </c>
      <c r="F379" s="233" t="s">
        <v>1147</v>
      </c>
      <c r="G379" s="230"/>
      <c r="H379" s="234">
        <v>39.67</v>
      </c>
      <c r="I379" s="247"/>
      <c r="J379" s="230"/>
      <c r="L379" s="148"/>
      <c r="M379" s="150"/>
      <c r="T379" s="151"/>
      <c r="AT379" s="149" t="s">
        <v>255</v>
      </c>
      <c r="AU379" s="149" t="s">
        <v>88</v>
      </c>
      <c r="AV379" s="12" t="s">
        <v>88</v>
      </c>
      <c r="AW379" s="12" t="s">
        <v>34</v>
      </c>
      <c r="AX379" s="12" t="s">
        <v>86</v>
      </c>
      <c r="AY379" s="149" t="s">
        <v>248</v>
      </c>
    </row>
    <row r="380" spans="2:65" s="1" customFormat="1" ht="38" customHeight="1" x14ac:dyDescent="0.2">
      <c r="B380" s="184"/>
      <c r="C380" s="222" t="s">
        <v>1148</v>
      </c>
      <c r="D380" s="222" t="s">
        <v>250</v>
      </c>
      <c r="E380" s="223" t="s">
        <v>1149</v>
      </c>
      <c r="F380" s="224" t="s">
        <v>1150</v>
      </c>
      <c r="G380" s="225" t="s">
        <v>193</v>
      </c>
      <c r="H380" s="226">
        <v>53.531999999999996</v>
      </c>
      <c r="I380" s="180">
        <v>0</v>
      </c>
      <c r="J380" s="228">
        <f>ROUND(I380*H380,2)</f>
        <v>0</v>
      </c>
      <c r="K380" s="141"/>
      <c r="L380" s="29"/>
      <c r="M380" s="142" t="s">
        <v>1</v>
      </c>
      <c r="N380" s="143" t="s">
        <v>43</v>
      </c>
      <c r="O380" s="144">
        <v>0.39900000000000002</v>
      </c>
      <c r="P380" s="144">
        <f>O380*H380</f>
        <v>21.359268</v>
      </c>
      <c r="Q380" s="144">
        <v>3.3E-4</v>
      </c>
      <c r="R380" s="144">
        <f>Q380*H380</f>
        <v>1.766556E-2</v>
      </c>
      <c r="S380" s="144">
        <v>0</v>
      </c>
      <c r="T380" s="145">
        <f>S380*H380</f>
        <v>0</v>
      </c>
      <c r="AR380" s="146" t="s">
        <v>330</v>
      </c>
      <c r="AT380" s="146" t="s">
        <v>250</v>
      </c>
      <c r="AU380" s="146" t="s">
        <v>88</v>
      </c>
      <c r="AY380" s="17" t="s">
        <v>248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7" t="s">
        <v>86</v>
      </c>
      <c r="BK380" s="147">
        <f>ROUND(I380*H380,2)</f>
        <v>0</v>
      </c>
      <c r="BL380" s="17" t="s">
        <v>330</v>
      </c>
      <c r="BM380" s="146" t="s">
        <v>1151</v>
      </c>
    </row>
    <row r="381" spans="2:65" s="12" customFormat="1" ht="30" x14ac:dyDescent="0.2">
      <c r="B381" s="229"/>
      <c r="C381" s="230"/>
      <c r="D381" s="231" t="s">
        <v>255</v>
      </c>
      <c r="E381" s="232" t="s">
        <v>1</v>
      </c>
      <c r="F381" s="233" t="s">
        <v>1152</v>
      </c>
      <c r="G381" s="230"/>
      <c r="H381" s="234">
        <v>52.62</v>
      </c>
      <c r="I381" s="247"/>
      <c r="J381" s="230"/>
      <c r="L381" s="148"/>
      <c r="M381" s="150"/>
      <c r="T381" s="151"/>
      <c r="AT381" s="149" t="s">
        <v>255</v>
      </c>
      <c r="AU381" s="149" t="s">
        <v>88</v>
      </c>
      <c r="AV381" s="12" t="s">
        <v>88</v>
      </c>
      <c r="AW381" s="12" t="s">
        <v>34</v>
      </c>
      <c r="AX381" s="12" t="s">
        <v>78</v>
      </c>
      <c r="AY381" s="149" t="s">
        <v>248</v>
      </c>
    </row>
    <row r="382" spans="2:65" s="12" customFormat="1" x14ac:dyDescent="0.2">
      <c r="B382" s="229"/>
      <c r="C382" s="230"/>
      <c r="D382" s="231" t="s">
        <v>255</v>
      </c>
      <c r="E382" s="232" t="s">
        <v>1</v>
      </c>
      <c r="F382" s="233" t="s">
        <v>1153</v>
      </c>
      <c r="G382" s="230"/>
      <c r="H382" s="234">
        <v>0.91200000000000003</v>
      </c>
      <c r="I382" s="247"/>
      <c r="J382" s="230"/>
      <c r="L382" s="148"/>
      <c r="M382" s="150"/>
      <c r="T382" s="151"/>
      <c r="AT382" s="149" t="s">
        <v>255</v>
      </c>
      <c r="AU382" s="149" t="s">
        <v>88</v>
      </c>
      <c r="AV382" s="12" t="s">
        <v>88</v>
      </c>
      <c r="AW382" s="12" t="s">
        <v>34</v>
      </c>
      <c r="AX382" s="12" t="s">
        <v>78</v>
      </c>
      <c r="AY382" s="149" t="s">
        <v>248</v>
      </c>
    </row>
    <row r="383" spans="2:65" s="13" customFormat="1" x14ac:dyDescent="0.2">
      <c r="B383" s="235"/>
      <c r="C383" s="236"/>
      <c r="D383" s="231" t="s">
        <v>255</v>
      </c>
      <c r="E383" s="237" t="s">
        <v>1</v>
      </c>
      <c r="F383" s="238" t="s">
        <v>275</v>
      </c>
      <c r="G383" s="236"/>
      <c r="H383" s="239">
        <v>53.531999999999996</v>
      </c>
      <c r="I383" s="248"/>
      <c r="J383" s="236"/>
      <c r="L383" s="152"/>
      <c r="M383" s="154"/>
      <c r="T383" s="155"/>
      <c r="AT383" s="153" t="s">
        <v>255</v>
      </c>
      <c r="AU383" s="153" t="s">
        <v>88</v>
      </c>
      <c r="AV383" s="13" t="s">
        <v>253</v>
      </c>
      <c r="AW383" s="13" t="s">
        <v>34</v>
      </c>
      <c r="AX383" s="13" t="s">
        <v>86</v>
      </c>
      <c r="AY383" s="153" t="s">
        <v>248</v>
      </c>
    </row>
    <row r="384" spans="2:65" s="1" customFormat="1" ht="38" customHeight="1" x14ac:dyDescent="0.2">
      <c r="B384" s="184"/>
      <c r="C384" s="240" t="s">
        <v>1154</v>
      </c>
      <c r="D384" s="240" t="s">
        <v>351</v>
      </c>
      <c r="E384" s="241" t="s">
        <v>1155</v>
      </c>
      <c r="F384" s="242" t="s">
        <v>1156</v>
      </c>
      <c r="G384" s="243" t="s">
        <v>193</v>
      </c>
      <c r="H384" s="244">
        <v>177.648</v>
      </c>
      <c r="I384" s="181">
        <v>0</v>
      </c>
      <c r="J384" s="246">
        <f>ROUND(I384*H384,2)</f>
        <v>0</v>
      </c>
      <c r="K384" s="156"/>
      <c r="L384" s="157"/>
      <c r="M384" s="158" t="s">
        <v>1</v>
      </c>
      <c r="N384" s="159" t="s">
        <v>43</v>
      </c>
      <c r="O384" s="144">
        <v>0</v>
      </c>
      <c r="P384" s="144">
        <f>O384*H384</f>
        <v>0</v>
      </c>
      <c r="Q384" s="144">
        <v>1.9E-3</v>
      </c>
      <c r="R384" s="144">
        <f>Q384*H384</f>
        <v>0.33753119999999998</v>
      </c>
      <c r="S384" s="144">
        <v>0</v>
      </c>
      <c r="T384" s="145">
        <f>S384*H384</f>
        <v>0</v>
      </c>
      <c r="AR384" s="146" t="s">
        <v>409</v>
      </c>
      <c r="AT384" s="146" t="s">
        <v>351</v>
      </c>
      <c r="AU384" s="146" t="s">
        <v>88</v>
      </c>
      <c r="AY384" s="17" t="s">
        <v>248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7" t="s">
        <v>86</v>
      </c>
      <c r="BK384" s="147">
        <f>ROUND(I384*H384,2)</f>
        <v>0</v>
      </c>
      <c r="BL384" s="17" t="s">
        <v>330</v>
      </c>
      <c r="BM384" s="146" t="s">
        <v>1157</v>
      </c>
    </row>
    <row r="385" spans="2:65" s="12" customFormat="1" x14ac:dyDescent="0.2">
      <c r="B385" s="229"/>
      <c r="C385" s="230"/>
      <c r="D385" s="231" t="s">
        <v>255</v>
      </c>
      <c r="E385" s="230"/>
      <c r="F385" s="233" t="s">
        <v>1158</v>
      </c>
      <c r="G385" s="230"/>
      <c r="H385" s="234">
        <v>177.648</v>
      </c>
      <c r="I385" s="247"/>
      <c r="J385" s="230"/>
      <c r="L385" s="148"/>
      <c r="M385" s="150"/>
      <c r="T385" s="151"/>
      <c r="AT385" s="149" t="s">
        <v>255</v>
      </c>
      <c r="AU385" s="149" t="s">
        <v>88</v>
      </c>
      <c r="AV385" s="12" t="s">
        <v>88</v>
      </c>
      <c r="AW385" s="12" t="s">
        <v>3</v>
      </c>
      <c r="AX385" s="12" t="s">
        <v>86</v>
      </c>
      <c r="AY385" s="149" t="s">
        <v>248</v>
      </c>
    </row>
    <row r="386" spans="2:65" s="1" customFormat="1" ht="21.75" customHeight="1" x14ac:dyDescent="0.2">
      <c r="B386" s="184"/>
      <c r="C386" s="222" t="s">
        <v>1159</v>
      </c>
      <c r="D386" s="222" t="s">
        <v>250</v>
      </c>
      <c r="E386" s="223" t="s">
        <v>1160</v>
      </c>
      <c r="F386" s="224" t="s">
        <v>1161</v>
      </c>
      <c r="G386" s="225" t="s">
        <v>193</v>
      </c>
      <c r="H386" s="226">
        <v>346.5</v>
      </c>
      <c r="I386" s="180">
        <v>0</v>
      </c>
      <c r="J386" s="228">
        <f>ROUND(I386*H386,2)</f>
        <v>0</v>
      </c>
      <c r="K386" s="141"/>
      <c r="L386" s="29"/>
      <c r="M386" s="142" t="s">
        <v>1</v>
      </c>
      <c r="N386" s="143" t="s">
        <v>43</v>
      </c>
      <c r="O386" s="144">
        <v>0.36799999999999999</v>
      </c>
      <c r="P386" s="144">
        <f>O386*H386</f>
        <v>127.512</v>
      </c>
      <c r="Q386" s="144">
        <v>2.7599999999999999E-3</v>
      </c>
      <c r="R386" s="144">
        <f>Q386*H386</f>
        <v>0.95633999999999997</v>
      </c>
      <c r="S386" s="144">
        <v>0</v>
      </c>
      <c r="T386" s="145">
        <f>S386*H386</f>
        <v>0</v>
      </c>
      <c r="AR386" s="146" t="s">
        <v>330</v>
      </c>
      <c r="AT386" s="146" t="s">
        <v>250</v>
      </c>
      <c r="AU386" s="146" t="s">
        <v>88</v>
      </c>
      <c r="AY386" s="17" t="s">
        <v>248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7" t="s">
        <v>86</v>
      </c>
      <c r="BK386" s="147">
        <f>ROUND(I386*H386,2)</f>
        <v>0</v>
      </c>
      <c r="BL386" s="17" t="s">
        <v>330</v>
      </c>
      <c r="BM386" s="146" t="s">
        <v>1162</v>
      </c>
    </row>
    <row r="387" spans="2:65" s="12" customFormat="1" x14ac:dyDescent="0.2">
      <c r="B387" s="229"/>
      <c r="C387" s="230"/>
      <c r="D387" s="231" t="s">
        <v>255</v>
      </c>
      <c r="E387" s="232" t="s">
        <v>1</v>
      </c>
      <c r="F387" s="233" t="s">
        <v>1163</v>
      </c>
      <c r="G387" s="230"/>
      <c r="H387" s="234">
        <v>2.5</v>
      </c>
      <c r="I387" s="247"/>
      <c r="J387" s="230"/>
      <c r="L387" s="148"/>
      <c r="M387" s="150"/>
      <c r="T387" s="151"/>
      <c r="AT387" s="149" t="s">
        <v>255</v>
      </c>
      <c r="AU387" s="149" t="s">
        <v>88</v>
      </c>
      <c r="AV387" s="12" t="s">
        <v>88</v>
      </c>
      <c r="AW387" s="12" t="s">
        <v>34</v>
      </c>
      <c r="AX387" s="12" t="s">
        <v>78</v>
      </c>
      <c r="AY387" s="149" t="s">
        <v>248</v>
      </c>
    </row>
    <row r="388" spans="2:65" s="12" customFormat="1" x14ac:dyDescent="0.2">
      <c r="B388" s="229"/>
      <c r="C388" s="230"/>
      <c r="D388" s="231" t="s">
        <v>255</v>
      </c>
      <c r="E388" s="232" t="s">
        <v>1</v>
      </c>
      <c r="F388" s="233" t="s">
        <v>1164</v>
      </c>
      <c r="G388" s="230"/>
      <c r="H388" s="234">
        <v>344</v>
      </c>
      <c r="I388" s="247"/>
      <c r="J388" s="230"/>
      <c r="L388" s="148"/>
      <c r="M388" s="150"/>
      <c r="T388" s="151"/>
      <c r="AT388" s="149" t="s">
        <v>255</v>
      </c>
      <c r="AU388" s="149" t="s">
        <v>88</v>
      </c>
      <c r="AV388" s="12" t="s">
        <v>88</v>
      </c>
      <c r="AW388" s="12" t="s">
        <v>34</v>
      </c>
      <c r="AX388" s="12" t="s">
        <v>78</v>
      </c>
      <c r="AY388" s="149" t="s">
        <v>248</v>
      </c>
    </row>
    <row r="389" spans="2:65" s="13" customFormat="1" x14ac:dyDescent="0.2">
      <c r="B389" s="235"/>
      <c r="C389" s="236"/>
      <c r="D389" s="231" t="s">
        <v>255</v>
      </c>
      <c r="E389" s="237" t="s">
        <v>1</v>
      </c>
      <c r="F389" s="238" t="s">
        <v>275</v>
      </c>
      <c r="G389" s="236"/>
      <c r="H389" s="239">
        <v>346.5</v>
      </c>
      <c r="I389" s="248"/>
      <c r="J389" s="236"/>
      <c r="L389" s="152"/>
      <c r="M389" s="154"/>
      <c r="T389" s="155"/>
      <c r="AT389" s="153" t="s">
        <v>255</v>
      </c>
      <c r="AU389" s="153" t="s">
        <v>88</v>
      </c>
      <c r="AV389" s="13" t="s">
        <v>253</v>
      </c>
      <c r="AW389" s="13" t="s">
        <v>34</v>
      </c>
      <c r="AX389" s="13" t="s">
        <v>86</v>
      </c>
      <c r="AY389" s="153" t="s">
        <v>248</v>
      </c>
    </row>
    <row r="390" spans="2:65" s="1" customFormat="1" ht="24.15" customHeight="1" x14ac:dyDescent="0.2">
      <c r="B390" s="184"/>
      <c r="C390" s="222" t="s">
        <v>1165</v>
      </c>
      <c r="D390" s="222" t="s">
        <v>250</v>
      </c>
      <c r="E390" s="223" t="s">
        <v>1166</v>
      </c>
      <c r="F390" s="224" t="s">
        <v>1167</v>
      </c>
      <c r="G390" s="225" t="s">
        <v>1136</v>
      </c>
      <c r="H390" s="263">
        <v>0</v>
      </c>
      <c r="I390" s="180">
        <v>0</v>
      </c>
      <c r="J390" s="228">
        <f>ROUND(I390*H390,2)</f>
        <v>0</v>
      </c>
      <c r="K390" s="141"/>
      <c r="L390" s="29"/>
      <c r="M390" s="142" t="s">
        <v>1</v>
      </c>
      <c r="N390" s="143" t="s">
        <v>43</v>
      </c>
      <c r="O390" s="144">
        <v>0</v>
      </c>
      <c r="P390" s="144">
        <f>O390*H390</f>
        <v>0</v>
      </c>
      <c r="Q390" s="144">
        <v>0</v>
      </c>
      <c r="R390" s="144">
        <f>Q390*H390</f>
        <v>0</v>
      </c>
      <c r="S390" s="144">
        <v>0</v>
      </c>
      <c r="T390" s="145">
        <f>S390*H390</f>
        <v>0</v>
      </c>
      <c r="AR390" s="146" t="s">
        <v>330</v>
      </c>
      <c r="AT390" s="146" t="s">
        <v>250</v>
      </c>
      <c r="AU390" s="146" t="s">
        <v>88</v>
      </c>
      <c r="AY390" s="17" t="s">
        <v>248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7" t="s">
        <v>86</v>
      </c>
      <c r="BK390" s="147">
        <f>ROUND(I390*H390,2)</f>
        <v>0</v>
      </c>
      <c r="BL390" s="17" t="s">
        <v>330</v>
      </c>
      <c r="BM390" s="146" t="s">
        <v>1168</v>
      </c>
    </row>
    <row r="391" spans="2:65" s="11" customFormat="1" ht="23" customHeight="1" x14ac:dyDescent="0.25">
      <c r="B391" s="215"/>
      <c r="C391" s="216"/>
      <c r="D391" s="217" t="s">
        <v>77</v>
      </c>
      <c r="E391" s="220" t="s">
        <v>599</v>
      </c>
      <c r="F391" s="220" t="s">
        <v>600</v>
      </c>
      <c r="G391" s="216"/>
      <c r="H391" s="216"/>
      <c r="I391" s="249"/>
      <c r="J391" s="221">
        <f>BK391</f>
        <v>0</v>
      </c>
      <c r="L391" s="123"/>
      <c r="M391" s="127"/>
      <c r="P391" s="128">
        <f>SUM(P392:P429)</f>
        <v>180.24979000000002</v>
      </c>
      <c r="R391" s="128">
        <f>SUM(R392:R429)</f>
        <v>6.5039355900000002</v>
      </c>
      <c r="T391" s="129">
        <f>SUM(T392:T429)</f>
        <v>0</v>
      </c>
      <c r="AR391" s="124" t="s">
        <v>88</v>
      </c>
      <c r="AT391" s="130" t="s">
        <v>77</v>
      </c>
      <c r="AU391" s="130" t="s">
        <v>86</v>
      </c>
      <c r="AY391" s="124" t="s">
        <v>248</v>
      </c>
      <c r="BK391" s="131">
        <f>SUM(BK392:BK429)</f>
        <v>0</v>
      </c>
    </row>
    <row r="392" spans="2:65" s="1" customFormat="1" ht="24.15" customHeight="1" x14ac:dyDescent="0.2">
      <c r="B392" s="184"/>
      <c r="C392" s="222" t="s">
        <v>1169</v>
      </c>
      <c r="D392" s="222" t="s">
        <v>250</v>
      </c>
      <c r="E392" s="223" t="s">
        <v>1170</v>
      </c>
      <c r="F392" s="224" t="s">
        <v>1171</v>
      </c>
      <c r="G392" s="225" t="s">
        <v>193</v>
      </c>
      <c r="H392" s="226">
        <v>824.67</v>
      </c>
      <c r="I392" s="180">
        <v>0</v>
      </c>
      <c r="J392" s="228">
        <f>ROUND(I392*H392,2)</f>
        <v>0</v>
      </c>
      <c r="K392" s="141"/>
      <c r="L392" s="29"/>
      <c r="M392" s="142" t="s">
        <v>1</v>
      </c>
      <c r="N392" s="143" t="s">
        <v>43</v>
      </c>
      <c r="O392" s="144">
        <v>0.111</v>
      </c>
      <c r="P392" s="144">
        <f>O392*H392</f>
        <v>91.53837</v>
      </c>
      <c r="Q392" s="144">
        <v>0</v>
      </c>
      <c r="R392" s="144">
        <f>Q392*H392</f>
        <v>0</v>
      </c>
      <c r="S392" s="144">
        <v>0</v>
      </c>
      <c r="T392" s="145">
        <f>S392*H392</f>
        <v>0</v>
      </c>
      <c r="AR392" s="146" t="s">
        <v>330</v>
      </c>
      <c r="AT392" s="146" t="s">
        <v>250</v>
      </c>
      <c r="AU392" s="146" t="s">
        <v>88</v>
      </c>
      <c r="AY392" s="17" t="s">
        <v>248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7" t="s">
        <v>86</v>
      </c>
      <c r="BK392" s="147">
        <f>ROUND(I392*H392,2)</f>
        <v>0</v>
      </c>
      <c r="BL392" s="17" t="s">
        <v>330</v>
      </c>
      <c r="BM392" s="146" t="s">
        <v>1172</v>
      </c>
    </row>
    <row r="393" spans="2:65" s="12" customFormat="1" x14ac:dyDescent="0.2">
      <c r="B393" s="229"/>
      <c r="C393" s="230"/>
      <c r="D393" s="231" t="s">
        <v>255</v>
      </c>
      <c r="E393" s="232" t="s">
        <v>1</v>
      </c>
      <c r="F393" s="233" t="s">
        <v>1173</v>
      </c>
      <c r="G393" s="230"/>
      <c r="H393" s="234">
        <v>53.64</v>
      </c>
      <c r="I393" s="247"/>
      <c r="J393" s="230"/>
      <c r="L393" s="148"/>
      <c r="M393" s="150"/>
      <c r="T393" s="151"/>
      <c r="AT393" s="149" t="s">
        <v>255</v>
      </c>
      <c r="AU393" s="149" t="s">
        <v>88</v>
      </c>
      <c r="AV393" s="12" t="s">
        <v>88</v>
      </c>
      <c r="AW393" s="12" t="s">
        <v>34</v>
      </c>
      <c r="AX393" s="12" t="s">
        <v>78</v>
      </c>
      <c r="AY393" s="149" t="s">
        <v>248</v>
      </c>
    </row>
    <row r="394" spans="2:65" s="12" customFormat="1" x14ac:dyDescent="0.2">
      <c r="B394" s="229"/>
      <c r="C394" s="230"/>
      <c r="D394" s="231" t="s">
        <v>255</v>
      </c>
      <c r="E394" s="232" t="s">
        <v>1</v>
      </c>
      <c r="F394" s="233" t="s">
        <v>1174</v>
      </c>
      <c r="G394" s="230"/>
      <c r="H394" s="234">
        <v>771.03</v>
      </c>
      <c r="I394" s="247"/>
      <c r="J394" s="230"/>
      <c r="L394" s="148"/>
      <c r="M394" s="150"/>
      <c r="T394" s="151"/>
      <c r="AT394" s="149" t="s">
        <v>255</v>
      </c>
      <c r="AU394" s="149" t="s">
        <v>88</v>
      </c>
      <c r="AV394" s="12" t="s">
        <v>88</v>
      </c>
      <c r="AW394" s="12" t="s">
        <v>34</v>
      </c>
      <c r="AX394" s="12" t="s">
        <v>78</v>
      </c>
      <c r="AY394" s="149" t="s">
        <v>248</v>
      </c>
    </row>
    <row r="395" spans="2:65" s="13" customFormat="1" x14ac:dyDescent="0.2">
      <c r="B395" s="235"/>
      <c r="C395" s="236"/>
      <c r="D395" s="231" t="s">
        <v>255</v>
      </c>
      <c r="E395" s="237" t="s">
        <v>1</v>
      </c>
      <c r="F395" s="238" t="s">
        <v>275</v>
      </c>
      <c r="G395" s="236"/>
      <c r="H395" s="239">
        <v>824.67</v>
      </c>
      <c r="I395" s="248"/>
      <c r="J395" s="236"/>
      <c r="L395" s="152"/>
      <c r="M395" s="154"/>
      <c r="T395" s="155"/>
      <c r="AT395" s="153" t="s">
        <v>255</v>
      </c>
      <c r="AU395" s="153" t="s">
        <v>88</v>
      </c>
      <c r="AV395" s="13" t="s">
        <v>253</v>
      </c>
      <c r="AW395" s="13" t="s">
        <v>34</v>
      </c>
      <c r="AX395" s="13" t="s">
        <v>86</v>
      </c>
      <c r="AY395" s="153" t="s">
        <v>248</v>
      </c>
    </row>
    <row r="396" spans="2:65" s="1" customFormat="1" ht="24.15" customHeight="1" x14ac:dyDescent="0.2">
      <c r="B396" s="184"/>
      <c r="C396" s="240" t="s">
        <v>1175</v>
      </c>
      <c r="D396" s="240" t="s">
        <v>351</v>
      </c>
      <c r="E396" s="241" t="s">
        <v>1176</v>
      </c>
      <c r="F396" s="242" t="s">
        <v>1177</v>
      </c>
      <c r="G396" s="243" t="s">
        <v>193</v>
      </c>
      <c r="H396" s="244">
        <v>809.58199999999999</v>
      </c>
      <c r="I396" s="181">
        <v>0</v>
      </c>
      <c r="J396" s="246">
        <f>ROUND(I396*H396,2)</f>
        <v>0</v>
      </c>
      <c r="K396" s="156"/>
      <c r="L396" s="157"/>
      <c r="M396" s="158" t="s">
        <v>1</v>
      </c>
      <c r="N396" s="159" t="s">
        <v>43</v>
      </c>
      <c r="O396" s="144">
        <v>0</v>
      </c>
      <c r="P396" s="144">
        <f>O396*H396</f>
        <v>0</v>
      </c>
      <c r="Q396" s="144">
        <v>3.8999999999999998E-3</v>
      </c>
      <c r="R396" s="144">
        <f>Q396*H396</f>
        <v>3.1573697999999997</v>
      </c>
      <c r="S396" s="144">
        <v>0</v>
      </c>
      <c r="T396" s="145">
        <f>S396*H396</f>
        <v>0</v>
      </c>
      <c r="AR396" s="146" t="s">
        <v>409</v>
      </c>
      <c r="AT396" s="146" t="s">
        <v>351</v>
      </c>
      <c r="AU396" s="146" t="s">
        <v>88</v>
      </c>
      <c r="AY396" s="17" t="s">
        <v>248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7" t="s">
        <v>86</v>
      </c>
      <c r="BK396" s="147">
        <f>ROUND(I396*H396,2)</f>
        <v>0</v>
      </c>
      <c r="BL396" s="17" t="s">
        <v>330</v>
      </c>
      <c r="BM396" s="146" t="s">
        <v>1178</v>
      </c>
    </row>
    <row r="397" spans="2:65" s="12" customFormat="1" x14ac:dyDescent="0.2">
      <c r="B397" s="229"/>
      <c r="C397" s="230"/>
      <c r="D397" s="231" t="s">
        <v>255</v>
      </c>
      <c r="E397" s="232" t="s">
        <v>1</v>
      </c>
      <c r="F397" s="233" t="s">
        <v>1174</v>
      </c>
      <c r="G397" s="230"/>
      <c r="H397" s="234">
        <v>771.03</v>
      </c>
      <c r="I397" s="247"/>
      <c r="J397" s="230"/>
      <c r="L397" s="148"/>
      <c r="M397" s="150"/>
      <c r="T397" s="151"/>
      <c r="AT397" s="149" t="s">
        <v>255</v>
      </c>
      <c r="AU397" s="149" t="s">
        <v>88</v>
      </c>
      <c r="AV397" s="12" t="s">
        <v>88</v>
      </c>
      <c r="AW397" s="12" t="s">
        <v>34</v>
      </c>
      <c r="AX397" s="12" t="s">
        <v>86</v>
      </c>
      <c r="AY397" s="149" t="s">
        <v>248</v>
      </c>
    </row>
    <row r="398" spans="2:65" s="12" customFormat="1" x14ac:dyDescent="0.2">
      <c r="B398" s="229"/>
      <c r="C398" s="230"/>
      <c r="D398" s="231" t="s">
        <v>255</v>
      </c>
      <c r="E398" s="230"/>
      <c r="F398" s="233" t="s">
        <v>1179</v>
      </c>
      <c r="G398" s="230"/>
      <c r="H398" s="234">
        <v>809.58199999999999</v>
      </c>
      <c r="I398" s="247"/>
      <c r="J398" s="230"/>
      <c r="L398" s="148"/>
      <c r="M398" s="150"/>
      <c r="T398" s="151"/>
      <c r="AT398" s="149" t="s">
        <v>255</v>
      </c>
      <c r="AU398" s="149" t="s">
        <v>88</v>
      </c>
      <c r="AV398" s="12" t="s">
        <v>88</v>
      </c>
      <c r="AW398" s="12" t="s">
        <v>3</v>
      </c>
      <c r="AX398" s="12" t="s">
        <v>86</v>
      </c>
      <c r="AY398" s="149" t="s">
        <v>248</v>
      </c>
    </row>
    <row r="399" spans="2:65" s="1" customFormat="1" ht="24.15" customHeight="1" x14ac:dyDescent="0.2">
      <c r="B399" s="184"/>
      <c r="C399" s="240" t="s">
        <v>1180</v>
      </c>
      <c r="D399" s="240" t="s">
        <v>351</v>
      </c>
      <c r="E399" s="241" t="s">
        <v>1181</v>
      </c>
      <c r="F399" s="242" t="s">
        <v>1182</v>
      </c>
      <c r="G399" s="243" t="s">
        <v>193</v>
      </c>
      <c r="H399" s="244">
        <v>59.003999999999998</v>
      </c>
      <c r="I399" s="181">
        <v>0</v>
      </c>
      <c r="J399" s="246">
        <f>ROUND(I399*H399,2)</f>
        <v>0</v>
      </c>
      <c r="K399" s="156"/>
      <c r="L399" s="157"/>
      <c r="M399" s="158" t="s">
        <v>1</v>
      </c>
      <c r="N399" s="159" t="s">
        <v>43</v>
      </c>
      <c r="O399" s="144">
        <v>0</v>
      </c>
      <c r="P399" s="144">
        <f>O399*H399</f>
        <v>0</v>
      </c>
      <c r="Q399" s="144">
        <v>3.5000000000000001E-3</v>
      </c>
      <c r="R399" s="144">
        <f>Q399*H399</f>
        <v>0.206514</v>
      </c>
      <c r="S399" s="144">
        <v>0</v>
      </c>
      <c r="T399" s="145">
        <f>S399*H399</f>
        <v>0</v>
      </c>
      <c r="AR399" s="146" t="s">
        <v>409</v>
      </c>
      <c r="AT399" s="146" t="s">
        <v>351</v>
      </c>
      <c r="AU399" s="146" t="s">
        <v>88</v>
      </c>
      <c r="AY399" s="17" t="s">
        <v>248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7" t="s">
        <v>86</v>
      </c>
      <c r="BK399" s="147">
        <f>ROUND(I399*H399,2)</f>
        <v>0</v>
      </c>
      <c r="BL399" s="17" t="s">
        <v>330</v>
      </c>
      <c r="BM399" s="146" t="s">
        <v>1183</v>
      </c>
    </row>
    <row r="400" spans="2:65" s="12" customFormat="1" x14ac:dyDescent="0.2">
      <c r="B400" s="229"/>
      <c r="C400" s="230"/>
      <c r="D400" s="231" t="s">
        <v>255</v>
      </c>
      <c r="E400" s="232" t="s">
        <v>1</v>
      </c>
      <c r="F400" s="233" t="s">
        <v>1173</v>
      </c>
      <c r="G400" s="230"/>
      <c r="H400" s="234">
        <v>53.64</v>
      </c>
      <c r="I400" s="247"/>
      <c r="J400" s="230"/>
      <c r="L400" s="148"/>
      <c r="M400" s="150"/>
      <c r="T400" s="151"/>
      <c r="AT400" s="149" t="s">
        <v>255</v>
      </c>
      <c r="AU400" s="149" t="s">
        <v>88</v>
      </c>
      <c r="AV400" s="12" t="s">
        <v>88</v>
      </c>
      <c r="AW400" s="12" t="s">
        <v>34</v>
      </c>
      <c r="AX400" s="12" t="s">
        <v>86</v>
      </c>
      <c r="AY400" s="149" t="s">
        <v>248</v>
      </c>
    </row>
    <row r="401" spans="2:65" s="12" customFormat="1" x14ac:dyDescent="0.2">
      <c r="B401" s="229"/>
      <c r="C401" s="230"/>
      <c r="D401" s="231" t="s">
        <v>255</v>
      </c>
      <c r="E401" s="230"/>
      <c r="F401" s="233" t="s">
        <v>1184</v>
      </c>
      <c r="G401" s="230"/>
      <c r="H401" s="234">
        <v>59.003999999999998</v>
      </c>
      <c r="I401" s="247"/>
      <c r="J401" s="230"/>
      <c r="L401" s="148"/>
      <c r="M401" s="150"/>
      <c r="T401" s="151"/>
      <c r="AT401" s="149" t="s">
        <v>255</v>
      </c>
      <c r="AU401" s="149" t="s">
        <v>88</v>
      </c>
      <c r="AV401" s="12" t="s">
        <v>88</v>
      </c>
      <c r="AW401" s="12" t="s">
        <v>3</v>
      </c>
      <c r="AX401" s="12" t="s">
        <v>86</v>
      </c>
      <c r="AY401" s="149" t="s">
        <v>248</v>
      </c>
    </row>
    <row r="402" spans="2:65" s="1" customFormat="1" ht="24.15" customHeight="1" x14ac:dyDescent="0.2">
      <c r="B402" s="184"/>
      <c r="C402" s="222" t="s">
        <v>1185</v>
      </c>
      <c r="D402" s="222" t="s">
        <v>250</v>
      </c>
      <c r="E402" s="223" t="s">
        <v>1186</v>
      </c>
      <c r="F402" s="224" t="s">
        <v>1187</v>
      </c>
      <c r="G402" s="225" t="s">
        <v>193</v>
      </c>
      <c r="H402" s="226">
        <v>147.37</v>
      </c>
      <c r="I402" s="180">
        <v>0</v>
      </c>
      <c r="J402" s="228">
        <f>ROUND(I402*H402,2)</f>
        <v>0</v>
      </c>
      <c r="K402" s="141"/>
      <c r="L402" s="29"/>
      <c r="M402" s="142" t="s">
        <v>1</v>
      </c>
      <c r="N402" s="143" t="s">
        <v>43</v>
      </c>
      <c r="O402" s="144">
        <v>0.09</v>
      </c>
      <c r="P402" s="144">
        <f>O402*H402</f>
        <v>13.263299999999999</v>
      </c>
      <c r="Q402" s="144">
        <v>0</v>
      </c>
      <c r="R402" s="144">
        <f>Q402*H402</f>
        <v>0</v>
      </c>
      <c r="S402" s="144">
        <v>0</v>
      </c>
      <c r="T402" s="145">
        <f>S402*H402</f>
        <v>0</v>
      </c>
      <c r="AR402" s="146" t="s">
        <v>330</v>
      </c>
      <c r="AT402" s="146" t="s">
        <v>250</v>
      </c>
      <c r="AU402" s="146" t="s">
        <v>88</v>
      </c>
      <c r="AY402" s="17" t="s">
        <v>248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7" t="s">
        <v>86</v>
      </c>
      <c r="BK402" s="147">
        <f>ROUND(I402*H402,2)</f>
        <v>0</v>
      </c>
      <c r="BL402" s="17" t="s">
        <v>330</v>
      </c>
      <c r="BM402" s="146" t="s">
        <v>1188</v>
      </c>
    </row>
    <row r="403" spans="2:65" s="12" customFormat="1" x14ac:dyDescent="0.2">
      <c r="B403" s="229"/>
      <c r="C403" s="230"/>
      <c r="D403" s="231" t="s">
        <v>255</v>
      </c>
      <c r="E403" s="232" t="s">
        <v>1</v>
      </c>
      <c r="F403" s="233" t="s">
        <v>1081</v>
      </c>
      <c r="G403" s="230"/>
      <c r="H403" s="234">
        <v>123.5</v>
      </c>
      <c r="I403" s="247"/>
      <c r="J403" s="230"/>
      <c r="L403" s="148"/>
      <c r="M403" s="150"/>
      <c r="T403" s="151"/>
      <c r="AT403" s="149" t="s">
        <v>255</v>
      </c>
      <c r="AU403" s="149" t="s">
        <v>88</v>
      </c>
      <c r="AV403" s="12" t="s">
        <v>88</v>
      </c>
      <c r="AW403" s="12" t="s">
        <v>34</v>
      </c>
      <c r="AX403" s="12" t="s">
        <v>78</v>
      </c>
      <c r="AY403" s="149" t="s">
        <v>248</v>
      </c>
    </row>
    <row r="404" spans="2:65" s="12" customFormat="1" x14ac:dyDescent="0.2">
      <c r="B404" s="229"/>
      <c r="C404" s="230"/>
      <c r="D404" s="231" t="s">
        <v>255</v>
      </c>
      <c r="E404" s="232" t="s">
        <v>1</v>
      </c>
      <c r="F404" s="233" t="s">
        <v>1082</v>
      </c>
      <c r="G404" s="230"/>
      <c r="H404" s="234">
        <v>-7.28</v>
      </c>
      <c r="I404" s="247"/>
      <c r="J404" s="230"/>
      <c r="L404" s="148"/>
      <c r="M404" s="150"/>
      <c r="T404" s="151"/>
      <c r="AT404" s="149" t="s">
        <v>255</v>
      </c>
      <c r="AU404" s="149" t="s">
        <v>88</v>
      </c>
      <c r="AV404" s="12" t="s">
        <v>88</v>
      </c>
      <c r="AW404" s="12" t="s">
        <v>34</v>
      </c>
      <c r="AX404" s="12" t="s">
        <v>78</v>
      </c>
      <c r="AY404" s="149" t="s">
        <v>248</v>
      </c>
    </row>
    <row r="405" spans="2:65" s="14" customFormat="1" x14ac:dyDescent="0.2">
      <c r="B405" s="254"/>
      <c r="C405" s="255"/>
      <c r="D405" s="231" t="s">
        <v>255</v>
      </c>
      <c r="E405" s="256" t="s">
        <v>1</v>
      </c>
      <c r="F405" s="257" t="s">
        <v>957</v>
      </c>
      <c r="G405" s="255"/>
      <c r="H405" s="258">
        <v>116.22</v>
      </c>
      <c r="I405" s="252"/>
      <c r="J405" s="255"/>
      <c r="L405" s="167"/>
      <c r="M405" s="169"/>
      <c r="T405" s="170"/>
      <c r="AT405" s="168" t="s">
        <v>255</v>
      </c>
      <c r="AU405" s="168" t="s">
        <v>88</v>
      </c>
      <c r="AV405" s="14" t="s">
        <v>113</v>
      </c>
      <c r="AW405" s="14" t="s">
        <v>34</v>
      </c>
      <c r="AX405" s="14" t="s">
        <v>78</v>
      </c>
      <c r="AY405" s="168" t="s">
        <v>248</v>
      </c>
    </row>
    <row r="406" spans="2:65" s="12" customFormat="1" ht="20" x14ac:dyDescent="0.2">
      <c r="B406" s="229"/>
      <c r="C406" s="230"/>
      <c r="D406" s="231" t="s">
        <v>255</v>
      </c>
      <c r="E406" s="232" t="s">
        <v>1</v>
      </c>
      <c r="F406" s="233" t="s">
        <v>1189</v>
      </c>
      <c r="G406" s="230"/>
      <c r="H406" s="234">
        <v>26.55</v>
      </c>
      <c r="I406" s="247"/>
      <c r="J406" s="230"/>
      <c r="L406" s="148"/>
      <c r="M406" s="150"/>
      <c r="T406" s="151"/>
      <c r="AT406" s="149" t="s">
        <v>255</v>
      </c>
      <c r="AU406" s="149" t="s">
        <v>88</v>
      </c>
      <c r="AV406" s="12" t="s">
        <v>88</v>
      </c>
      <c r="AW406" s="12" t="s">
        <v>34</v>
      </c>
      <c r="AX406" s="12" t="s">
        <v>78</v>
      </c>
      <c r="AY406" s="149" t="s">
        <v>248</v>
      </c>
    </row>
    <row r="407" spans="2:65" s="12" customFormat="1" x14ac:dyDescent="0.2">
      <c r="B407" s="229"/>
      <c r="C407" s="230"/>
      <c r="D407" s="231" t="s">
        <v>255</v>
      </c>
      <c r="E407" s="232" t="s">
        <v>1</v>
      </c>
      <c r="F407" s="233" t="s">
        <v>1190</v>
      </c>
      <c r="G407" s="230"/>
      <c r="H407" s="234">
        <v>4.5999999999999996</v>
      </c>
      <c r="I407" s="247"/>
      <c r="J407" s="230"/>
      <c r="L407" s="148"/>
      <c r="M407" s="150"/>
      <c r="T407" s="151"/>
      <c r="AT407" s="149" t="s">
        <v>255</v>
      </c>
      <c r="AU407" s="149" t="s">
        <v>88</v>
      </c>
      <c r="AV407" s="12" t="s">
        <v>88</v>
      </c>
      <c r="AW407" s="12" t="s">
        <v>34</v>
      </c>
      <c r="AX407" s="12" t="s">
        <v>78</v>
      </c>
      <c r="AY407" s="149" t="s">
        <v>248</v>
      </c>
    </row>
    <row r="408" spans="2:65" s="13" customFormat="1" x14ac:dyDescent="0.2">
      <c r="B408" s="235"/>
      <c r="C408" s="236"/>
      <c r="D408" s="231" t="s">
        <v>255</v>
      </c>
      <c r="E408" s="237" t="s">
        <v>1</v>
      </c>
      <c r="F408" s="238" t="s">
        <v>275</v>
      </c>
      <c r="G408" s="236"/>
      <c r="H408" s="239">
        <v>147.37</v>
      </c>
      <c r="I408" s="248"/>
      <c r="J408" s="236"/>
      <c r="L408" s="152"/>
      <c r="M408" s="154"/>
      <c r="T408" s="155"/>
      <c r="AT408" s="153" t="s">
        <v>255</v>
      </c>
      <c r="AU408" s="153" t="s">
        <v>88</v>
      </c>
      <c r="AV408" s="13" t="s">
        <v>253</v>
      </c>
      <c r="AW408" s="13" t="s">
        <v>34</v>
      </c>
      <c r="AX408" s="13" t="s">
        <v>86</v>
      </c>
      <c r="AY408" s="153" t="s">
        <v>248</v>
      </c>
    </row>
    <row r="409" spans="2:65" s="1" customFormat="1" ht="16.5" customHeight="1" x14ac:dyDescent="0.2">
      <c r="B409" s="184"/>
      <c r="C409" s="240" t="s">
        <v>1191</v>
      </c>
      <c r="D409" s="240" t="s">
        <v>351</v>
      </c>
      <c r="E409" s="241" t="s">
        <v>1192</v>
      </c>
      <c r="F409" s="242" t="s">
        <v>1193</v>
      </c>
      <c r="G409" s="243" t="s">
        <v>193</v>
      </c>
      <c r="H409" s="244">
        <v>34.265000000000001</v>
      </c>
      <c r="I409" s="181">
        <v>0</v>
      </c>
      <c r="J409" s="246">
        <f>ROUND(I409*H409,2)</f>
        <v>0</v>
      </c>
      <c r="K409" s="156"/>
      <c r="L409" s="157"/>
      <c r="M409" s="158" t="s">
        <v>1</v>
      </c>
      <c r="N409" s="159" t="s">
        <v>43</v>
      </c>
      <c r="O409" s="144">
        <v>0</v>
      </c>
      <c r="P409" s="144">
        <f>O409*H409</f>
        <v>0</v>
      </c>
      <c r="Q409" s="144">
        <v>1.6100000000000001E-3</v>
      </c>
      <c r="R409" s="144">
        <f>Q409*H409</f>
        <v>5.5166650000000005E-2</v>
      </c>
      <c r="S409" s="144">
        <v>0</v>
      </c>
      <c r="T409" s="145">
        <f>S409*H409</f>
        <v>0</v>
      </c>
      <c r="AR409" s="146" t="s">
        <v>409</v>
      </c>
      <c r="AT409" s="146" t="s">
        <v>351</v>
      </c>
      <c r="AU409" s="146" t="s">
        <v>88</v>
      </c>
      <c r="AY409" s="17" t="s">
        <v>248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7" t="s">
        <v>86</v>
      </c>
      <c r="BK409" s="147">
        <f>ROUND(I409*H409,2)</f>
        <v>0</v>
      </c>
      <c r="BL409" s="17" t="s">
        <v>330</v>
      </c>
      <c r="BM409" s="146" t="s">
        <v>1194</v>
      </c>
    </row>
    <row r="410" spans="2:65" s="12" customFormat="1" ht="20" x14ac:dyDescent="0.2">
      <c r="B410" s="229"/>
      <c r="C410" s="230"/>
      <c r="D410" s="231" t="s">
        <v>255</v>
      </c>
      <c r="E410" s="232" t="s">
        <v>1</v>
      </c>
      <c r="F410" s="233" t="s">
        <v>1189</v>
      </c>
      <c r="G410" s="230"/>
      <c r="H410" s="234">
        <v>26.55</v>
      </c>
      <c r="I410" s="247"/>
      <c r="J410" s="230"/>
      <c r="L410" s="148"/>
      <c r="M410" s="150"/>
      <c r="T410" s="151"/>
      <c r="AT410" s="149" t="s">
        <v>255</v>
      </c>
      <c r="AU410" s="149" t="s">
        <v>88</v>
      </c>
      <c r="AV410" s="12" t="s">
        <v>88</v>
      </c>
      <c r="AW410" s="12" t="s">
        <v>34</v>
      </c>
      <c r="AX410" s="12" t="s">
        <v>78</v>
      </c>
      <c r="AY410" s="149" t="s">
        <v>248</v>
      </c>
    </row>
    <row r="411" spans="2:65" s="12" customFormat="1" x14ac:dyDescent="0.2">
      <c r="B411" s="229"/>
      <c r="C411" s="230"/>
      <c r="D411" s="231" t="s">
        <v>255</v>
      </c>
      <c r="E411" s="232" t="s">
        <v>1</v>
      </c>
      <c r="F411" s="233" t="s">
        <v>1190</v>
      </c>
      <c r="G411" s="230"/>
      <c r="H411" s="234">
        <v>4.5999999999999996</v>
      </c>
      <c r="I411" s="247"/>
      <c r="J411" s="230"/>
      <c r="L411" s="148"/>
      <c r="M411" s="150"/>
      <c r="T411" s="151"/>
      <c r="AT411" s="149" t="s">
        <v>255</v>
      </c>
      <c r="AU411" s="149" t="s">
        <v>88</v>
      </c>
      <c r="AV411" s="12" t="s">
        <v>88</v>
      </c>
      <c r="AW411" s="12" t="s">
        <v>34</v>
      </c>
      <c r="AX411" s="12" t="s">
        <v>78</v>
      </c>
      <c r="AY411" s="149" t="s">
        <v>248</v>
      </c>
    </row>
    <row r="412" spans="2:65" s="13" customFormat="1" x14ac:dyDescent="0.2">
      <c r="B412" s="235"/>
      <c r="C412" s="236"/>
      <c r="D412" s="231" t="s">
        <v>255</v>
      </c>
      <c r="E412" s="237" t="s">
        <v>1</v>
      </c>
      <c r="F412" s="238" t="s">
        <v>275</v>
      </c>
      <c r="G412" s="236"/>
      <c r="H412" s="239">
        <v>31.15</v>
      </c>
      <c r="I412" s="248"/>
      <c r="J412" s="236"/>
      <c r="L412" s="152"/>
      <c r="M412" s="154"/>
      <c r="T412" s="155"/>
      <c r="AT412" s="153" t="s">
        <v>255</v>
      </c>
      <c r="AU412" s="153" t="s">
        <v>88</v>
      </c>
      <c r="AV412" s="13" t="s">
        <v>253</v>
      </c>
      <c r="AW412" s="13" t="s">
        <v>34</v>
      </c>
      <c r="AX412" s="13" t="s">
        <v>86</v>
      </c>
      <c r="AY412" s="153" t="s">
        <v>248</v>
      </c>
    </row>
    <row r="413" spans="2:65" s="12" customFormat="1" x14ac:dyDescent="0.2">
      <c r="B413" s="229"/>
      <c r="C413" s="230"/>
      <c r="D413" s="231" t="s">
        <v>255</v>
      </c>
      <c r="E413" s="230"/>
      <c r="F413" s="233" t="s">
        <v>1195</v>
      </c>
      <c r="G413" s="230"/>
      <c r="H413" s="234">
        <v>34.265000000000001</v>
      </c>
      <c r="I413" s="247"/>
      <c r="J413" s="230"/>
      <c r="L413" s="148"/>
      <c r="M413" s="150"/>
      <c r="T413" s="151"/>
      <c r="AT413" s="149" t="s">
        <v>255</v>
      </c>
      <c r="AU413" s="149" t="s">
        <v>88</v>
      </c>
      <c r="AV413" s="12" t="s">
        <v>88</v>
      </c>
      <c r="AW413" s="12" t="s">
        <v>3</v>
      </c>
      <c r="AX413" s="12" t="s">
        <v>86</v>
      </c>
      <c r="AY413" s="149" t="s">
        <v>248</v>
      </c>
    </row>
    <row r="414" spans="2:65" s="1" customFormat="1" ht="24.15" customHeight="1" x14ac:dyDescent="0.2">
      <c r="B414" s="184"/>
      <c r="C414" s="240" t="s">
        <v>1196</v>
      </c>
      <c r="D414" s="240" t="s">
        <v>351</v>
      </c>
      <c r="E414" s="241" t="s">
        <v>1197</v>
      </c>
      <c r="F414" s="242" t="s">
        <v>1198</v>
      </c>
      <c r="G414" s="243" t="s">
        <v>193</v>
      </c>
      <c r="H414" s="244">
        <v>127.842</v>
      </c>
      <c r="I414" s="181">
        <v>0</v>
      </c>
      <c r="J414" s="246">
        <f>ROUND(I414*H414,2)</f>
        <v>0</v>
      </c>
      <c r="K414" s="156"/>
      <c r="L414" s="157"/>
      <c r="M414" s="158" t="s">
        <v>1</v>
      </c>
      <c r="N414" s="159" t="s">
        <v>43</v>
      </c>
      <c r="O414" s="144">
        <v>0</v>
      </c>
      <c r="P414" s="144">
        <f>O414*H414</f>
        <v>0</v>
      </c>
      <c r="Q414" s="144">
        <v>4.1999999999999997E-3</v>
      </c>
      <c r="R414" s="144">
        <f>Q414*H414</f>
        <v>0.53693639999999998</v>
      </c>
      <c r="S414" s="144">
        <v>0</v>
      </c>
      <c r="T414" s="145">
        <f>S414*H414</f>
        <v>0</v>
      </c>
      <c r="AR414" s="146" t="s">
        <v>409</v>
      </c>
      <c r="AT414" s="146" t="s">
        <v>351</v>
      </c>
      <c r="AU414" s="146" t="s">
        <v>88</v>
      </c>
      <c r="AY414" s="17" t="s">
        <v>248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7" t="s">
        <v>86</v>
      </c>
      <c r="BK414" s="147">
        <f>ROUND(I414*H414,2)</f>
        <v>0</v>
      </c>
      <c r="BL414" s="17" t="s">
        <v>330</v>
      </c>
      <c r="BM414" s="146" t="s">
        <v>1199</v>
      </c>
    </row>
    <row r="415" spans="2:65" s="12" customFormat="1" x14ac:dyDescent="0.2">
      <c r="B415" s="229"/>
      <c r="C415" s="230"/>
      <c r="D415" s="231" t="s">
        <v>255</v>
      </c>
      <c r="E415" s="232" t="s">
        <v>1</v>
      </c>
      <c r="F415" s="233" t="s">
        <v>1081</v>
      </c>
      <c r="G415" s="230"/>
      <c r="H415" s="234">
        <v>123.5</v>
      </c>
      <c r="I415" s="247"/>
      <c r="J415" s="230"/>
      <c r="L415" s="148"/>
      <c r="M415" s="150"/>
      <c r="T415" s="151"/>
      <c r="AT415" s="149" t="s">
        <v>255</v>
      </c>
      <c r="AU415" s="149" t="s">
        <v>88</v>
      </c>
      <c r="AV415" s="12" t="s">
        <v>88</v>
      </c>
      <c r="AW415" s="12" t="s">
        <v>34</v>
      </c>
      <c r="AX415" s="12" t="s">
        <v>78</v>
      </c>
      <c r="AY415" s="149" t="s">
        <v>248</v>
      </c>
    </row>
    <row r="416" spans="2:65" s="12" customFormat="1" x14ac:dyDescent="0.2">
      <c r="B416" s="229"/>
      <c r="C416" s="230"/>
      <c r="D416" s="231" t="s">
        <v>255</v>
      </c>
      <c r="E416" s="232" t="s">
        <v>1</v>
      </c>
      <c r="F416" s="233" t="s">
        <v>1082</v>
      </c>
      <c r="G416" s="230"/>
      <c r="H416" s="234">
        <v>-7.28</v>
      </c>
      <c r="I416" s="247"/>
      <c r="J416" s="230"/>
      <c r="L416" s="148"/>
      <c r="M416" s="150"/>
      <c r="T416" s="151"/>
      <c r="AT416" s="149" t="s">
        <v>255</v>
      </c>
      <c r="AU416" s="149" t="s">
        <v>88</v>
      </c>
      <c r="AV416" s="12" t="s">
        <v>88</v>
      </c>
      <c r="AW416" s="12" t="s">
        <v>34</v>
      </c>
      <c r="AX416" s="12" t="s">
        <v>78</v>
      </c>
      <c r="AY416" s="149" t="s">
        <v>248</v>
      </c>
    </row>
    <row r="417" spans="2:65" s="13" customFormat="1" x14ac:dyDescent="0.2">
      <c r="B417" s="235"/>
      <c r="C417" s="236"/>
      <c r="D417" s="231" t="s">
        <v>255</v>
      </c>
      <c r="E417" s="237" t="s">
        <v>1</v>
      </c>
      <c r="F417" s="238" t="s">
        <v>275</v>
      </c>
      <c r="G417" s="236"/>
      <c r="H417" s="239">
        <v>116.22</v>
      </c>
      <c r="I417" s="248"/>
      <c r="J417" s="236"/>
      <c r="L417" s="152"/>
      <c r="M417" s="154"/>
      <c r="T417" s="155"/>
      <c r="AT417" s="153" t="s">
        <v>255</v>
      </c>
      <c r="AU417" s="153" t="s">
        <v>88</v>
      </c>
      <c r="AV417" s="13" t="s">
        <v>253</v>
      </c>
      <c r="AW417" s="13" t="s">
        <v>34</v>
      </c>
      <c r="AX417" s="13" t="s">
        <v>86</v>
      </c>
      <c r="AY417" s="153" t="s">
        <v>248</v>
      </c>
    </row>
    <row r="418" spans="2:65" s="12" customFormat="1" x14ac:dyDescent="0.2">
      <c r="B418" s="229"/>
      <c r="C418" s="230"/>
      <c r="D418" s="231" t="s">
        <v>255</v>
      </c>
      <c r="E418" s="230"/>
      <c r="F418" s="233" t="s">
        <v>1200</v>
      </c>
      <c r="G418" s="230"/>
      <c r="H418" s="234">
        <v>127.842</v>
      </c>
      <c r="I418" s="247"/>
      <c r="J418" s="230"/>
      <c r="L418" s="148"/>
      <c r="M418" s="150"/>
      <c r="T418" s="151"/>
      <c r="AT418" s="149" t="s">
        <v>255</v>
      </c>
      <c r="AU418" s="149" t="s">
        <v>88</v>
      </c>
      <c r="AV418" s="12" t="s">
        <v>88</v>
      </c>
      <c r="AW418" s="12" t="s">
        <v>3</v>
      </c>
      <c r="AX418" s="12" t="s">
        <v>86</v>
      </c>
      <c r="AY418" s="149" t="s">
        <v>248</v>
      </c>
    </row>
    <row r="419" spans="2:65" s="1" customFormat="1" ht="24.15" customHeight="1" x14ac:dyDescent="0.2">
      <c r="B419" s="184"/>
      <c r="C419" s="222" t="s">
        <v>1201</v>
      </c>
      <c r="D419" s="222" t="s">
        <v>250</v>
      </c>
      <c r="E419" s="223" t="s">
        <v>1202</v>
      </c>
      <c r="F419" s="224" t="s">
        <v>1203</v>
      </c>
      <c r="G419" s="225" t="s">
        <v>193</v>
      </c>
      <c r="H419" s="226">
        <v>344</v>
      </c>
      <c r="I419" s="180">
        <v>0</v>
      </c>
      <c r="J419" s="228">
        <f>ROUND(I419*H419,2)</f>
        <v>0</v>
      </c>
      <c r="K419" s="141"/>
      <c r="L419" s="29"/>
      <c r="M419" s="142" t="s">
        <v>1</v>
      </c>
      <c r="N419" s="143" t="s">
        <v>43</v>
      </c>
      <c r="O419" s="144">
        <v>0.17</v>
      </c>
      <c r="P419" s="144">
        <f>O419*H419</f>
        <v>58.480000000000004</v>
      </c>
      <c r="Q419" s="144">
        <v>0</v>
      </c>
      <c r="R419" s="144">
        <f>Q419*H419</f>
        <v>0</v>
      </c>
      <c r="S419" s="144">
        <v>0</v>
      </c>
      <c r="T419" s="145">
        <f>S419*H419</f>
        <v>0</v>
      </c>
      <c r="AR419" s="146" t="s">
        <v>330</v>
      </c>
      <c r="AT419" s="146" t="s">
        <v>250</v>
      </c>
      <c r="AU419" s="146" t="s">
        <v>88</v>
      </c>
      <c r="AY419" s="17" t="s">
        <v>248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7" t="s">
        <v>86</v>
      </c>
      <c r="BK419" s="147">
        <f>ROUND(I419*H419,2)</f>
        <v>0</v>
      </c>
      <c r="BL419" s="17" t="s">
        <v>330</v>
      </c>
      <c r="BM419" s="146" t="s">
        <v>1204</v>
      </c>
    </row>
    <row r="420" spans="2:65" s="12" customFormat="1" x14ac:dyDescent="0.2">
      <c r="B420" s="229"/>
      <c r="C420" s="230"/>
      <c r="D420" s="231" t="s">
        <v>255</v>
      </c>
      <c r="E420" s="232" t="s">
        <v>1</v>
      </c>
      <c r="F420" s="233" t="s">
        <v>607</v>
      </c>
      <c r="G420" s="230"/>
      <c r="H420" s="234">
        <v>344</v>
      </c>
      <c r="I420" s="247"/>
      <c r="J420" s="230"/>
      <c r="L420" s="148"/>
      <c r="M420" s="150"/>
      <c r="T420" s="151"/>
      <c r="AT420" s="149" t="s">
        <v>255</v>
      </c>
      <c r="AU420" s="149" t="s">
        <v>88</v>
      </c>
      <c r="AV420" s="12" t="s">
        <v>88</v>
      </c>
      <c r="AW420" s="12" t="s">
        <v>34</v>
      </c>
      <c r="AX420" s="12" t="s">
        <v>86</v>
      </c>
      <c r="AY420" s="149" t="s">
        <v>248</v>
      </c>
    </row>
    <row r="421" spans="2:65" s="1" customFormat="1" ht="24.15" customHeight="1" x14ac:dyDescent="0.2">
      <c r="B421" s="184"/>
      <c r="C421" s="240" t="s">
        <v>1205</v>
      </c>
      <c r="D421" s="240" t="s">
        <v>351</v>
      </c>
      <c r="E421" s="241" t="s">
        <v>1181</v>
      </c>
      <c r="F421" s="242" t="s">
        <v>1182</v>
      </c>
      <c r="G421" s="243" t="s">
        <v>193</v>
      </c>
      <c r="H421" s="244">
        <v>722.4</v>
      </c>
      <c r="I421" s="181">
        <v>0</v>
      </c>
      <c r="J421" s="246">
        <f>ROUND(I421*H421,2)</f>
        <v>0</v>
      </c>
      <c r="K421" s="156"/>
      <c r="L421" s="157"/>
      <c r="M421" s="158" t="s">
        <v>1</v>
      </c>
      <c r="N421" s="159" t="s">
        <v>43</v>
      </c>
      <c r="O421" s="144">
        <v>0</v>
      </c>
      <c r="P421" s="144">
        <f>O421*H421</f>
        <v>0</v>
      </c>
      <c r="Q421" s="144">
        <v>3.5000000000000001E-3</v>
      </c>
      <c r="R421" s="144">
        <f>Q421*H421</f>
        <v>2.5284</v>
      </c>
      <c r="S421" s="144">
        <v>0</v>
      </c>
      <c r="T421" s="145">
        <f>S421*H421</f>
        <v>0</v>
      </c>
      <c r="AR421" s="146" t="s">
        <v>409</v>
      </c>
      <c r="AT421" s="146" t="s">
        <v>351</v>
      </c>
      <c r="AU421" s="146" t="s">
        <v>88</v>
      </c>
      <c r="AY421" s="17" t="s">
        <v>248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7" t="s">
        <v>86</v>
      </c>
      <c r="BK421" s="147">
        <f>ROUND(I421*H421,2)</f>
        <v>0</v>
      </c>
      <c r="BL421" s="17" t="s">
        <v>330</v>
      </c>
      <c r="BM421" s="146" t="s">
        <v>1206</v>
      </c>
    </row>
    <row r="422" spans="2:65" s="12" customFormat="1" x14ac:dyDescent="0.2">
      <c r="B422" s="229"/>
      <c r="C422" s="230"/>
      <c r="D422" s="231" t="s">
        <v>255</v>
      </c>
      <c r="E422" s="230"/>
      <c r="F422" s="233" t="s">
        <v>1207</v>
      </c>
      <c r="G422" s="230"/>
      <c r="H422" s="234">
        <v>722.4</v>
      </c>
      <c r="I422" s="247"/>
      <c r="J422" s="230"/>
      <c r="L422" s="148"/>
      <c r="M422" s="150"/>
      <c r="T422" s="151"/>
      <c r="AT422" s="149" t="s">
        <v>255</v>
      </c>
      <c r="AU422" s="149" t="s">
        <v>88</v>
      </c>
      <c r="AV422" s="12" t="s">
        <v>88</v>
      </c>
      <c r="AW422" s="12" t="s">
        <v>3</v>
      </c>
      <c r="AX422" s="12" t="s">
        <v>86</v>
      </c>
      <c r="AY422" s="149" t="s">
        <v>248</v>
      </c>
    </row>
    <row r="423" spans="2:65" s="1" customFormat="1" ht="24.15" customHeight="1" x14ac:dyDescent="0.2">
      <c r="B423" s="184"/>
      <c r="C423" s="222" t="s">
        <v>1208</v>
      </c>
      <c r="D423" s="222" t="s">
        <v>250</v>
      </c>
      <c r="E423" s="223" t="s">
        <v>1209</v>
      </c>
      <c r="F423" s="224" t="s">
        <v>1210</v>
      </c>
      <c r="G423" s="225" t="s">
        <v>193</v>
      </c>
      <c r="H423" s="226">
        <v>116.22</v>
      </c>
      <c r="I423" s="180">
        <v>0</v>
      </c>
      <c r="J423" s="228">
        <f>ROUND(I423*H423,2)</f>
        <v>0</v>
      </c>
      <c r="K423" s="141"/>
      <c r="L423" s="29"/>
      <c r="M423" s="142" t="s">
        <v>1</v>
      </c>
      <c r="N423" s="143" t="s">
        <v>43</v>
      </c>
      <c r="O423" s="144">
        <v>0.14599999999999999</v>
      </c>
      <c r="P423" s="144">
        <f>O423*H423</f>
        <v>16.968119999999999</v>
      </c>
      <c r="Q423" s="144">
        <v>4.0000000000000003E-5</v>
      </c>
      <c r="R423" s="144">
        <f>Q423*H423</f>
        <v>4.6488000000000007E-3</v>
      </c>
      <c r="S423" s="144">
        <v>0</v>
      </c>
      <c r="T423" s="145">
        <f>S423*H423</f>
        <v>0</v>
      </c>
      <c r="AR423" s="146" t="s">
        <v>330</v>
      </c>
      <c r="AT423" s="146" t="s">
        <v>250</v>
      </c>
      <c r="AU423" s="146" t="s">
        <v>88</v>
      </c>
      <c r="AY423" s="17" t="s">
        <v>248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7" t="s">
        <v>86</v>
      </c>
      <c r="BK423" s="147">
        <f>ROUND(I423*H423,2)</f>
        <v>0</v>
      </c>
      <c r="BL423" s="17" t="s">
        <v>330</v>
      </c>
      <c r="BM423" s="146" t="s">
        <v>1211</v>
      </c>
    </row>
    <row r="424" spans="2:65" s="12" customFormat="1" x14ac:dyDescent="0.2">
      <c r="B424" s="229"/>
      <c r="C424" s="230"/>
      <c r="D424" s="231" t="s">
        <v>255</v>
      </c>
      <c r="E424" s="232" t="s">
        <v>1</v>
      </c>
      <c r="F424" s="233" t="s">
        <v>1081</v>
      </c>
      <c r="G424" s="230"/>
      <c r="H424" s="234">
        <v>123.5</v>
      </c>
      <c r="I424" s="247"/>
      <c r="J424" s="230"/>
      <c r="L424" s="148"/>
      <c r="M424" s="150"/>
      <c r="T424" s="151"/>
      <c r="AT424" s="149" t="s">
        <v>255</v>
      </c>
      <c r="AU424" s="149" t="s">
        <v>88</v>
      </c>
      <c r="AV424" s="12" t="s">
        <v>88</v>
      </c>
      <c r="AW424" s="12" t="s">
        <v>34</v>
      </c>
      <c r="AX424" s="12" t="s">
        <v>78</v>
      </c>
      <c r="AY424" s="149" t="s">
        <v>248</v>
      </c>
    </row>
    <row r="425" spans="2:65" s="12" customFormat="1" x14ac:dyDescent="0.2">
      <c r="B425" s="229"/>
      <c r="C425" s="230"/>
      <c r="D425" s="231" t="s">
        <v>255</v>
      </c>
      <c r="E425" s="232" t="s">
        <v>1</v>
      </c>
      <c r="F425" s="233" t="s">
        <v>1082</v>
      </c>
      <c r="G425" s="230"/>
      <c r="H425" s="234">
        <v>-7.28</v>
      </c>
      <c r="I425" s="247"/>
      <c r="J425" s="230"/>
      <c r="L425" s="148"/>
      <c r="M425" s="150"/>
      <c r="T425" s="151"/>
      <c r="AT425" s="149" t="s">
        <v>255</v>
      </c>
      <c r="AU425" s="149" t="s">
        <v>88</v>
      </c>
      <c r="AV425" s="12" t="s">
        <v>88</v>
      </c>
      <c r="AW425" s="12" t="s">
        <v>34</v>
      </c>
      <c r="AX425" s="12" t="s">
        <v>78</v>
      </c>
      <c r="AY425" s="149" t="s">
        <v>248</v>
      </c>
    </row>
    <row r="426" spans="2:65" s="13" customFormat="1" x14ac:dyDescent="0.2">
      <c r="B426" s="235"/>
      <c r="C426" s="236"/>
      <c r="D426" s="231" t="s">
        <v>255</v>
      </c>
      <c r="E426" s="237" t="s">
        <v>1</v>
      </c>
      <c r="F426" s="238" t="s">
        <v>275</v>
      </c>
      <c r="G426" s="236"/>
      <c r="H426" s="239">
        <v>116.22</v>
      </c>
      <c r="I426" s="248"/>
      <c r="J426" s="236"/>
      <c r="L426" s="152"/>
      <c r="M426" s="154"/>
      <c r="T426" s="155"/>
      <c r="AT426" s="153" t="s">
        <v>255</v>
      </c>
      <c r="AU426" s="153" t="s">
        <v>88</v>
      </c>
      <c r="AV426" s="13" t="s">
        <v>253</v>
      </c>
      <c r="AW426" s="13" t="s">
        <v>34</v>
      </c>
      <c r="AX426" s="13" t="s">
        <v>86</v>
      </c>
      <c r="AY426" s="153" t="s">
        <v>248</v>
      </c>
    </row>
    <row r="427" spans="2:65" s="1" customFormat="1" ht="24.15" customHeight="1" x14ac:dyDescent="0.2">
      <c r="B427" s="184"/>
      <c r="C427" s="240" t="s">
        <v>1212</v>
      </c>
      <c r="D427" s="240" t="s">
        <v>351</v>
      </c>
      <c r="E427" s="241" t="s">
        <v>1213</v>
      </c>
      <c r="F427" s="242" t="s">
        <v>1214</v>
      </c>
      <c r="G427" s="243" t="s">
        <v>193</v>
      </c>
      <c r="H427" s="244">
        <v>135.45400000000001</v>
      </c>
      <c r="I427" s="181">
        <v>0</v>
      </c>
      <c r="J427" s="246">
        <f>ROUND(I427*H427,2)</f>
        <v>0</v>
      </c>
      <c r="K427" s="156"/>
      <c r="L427" s="157"/>
      <c r="M427" s="158" t="s">
        <v>1</v>
      </c>
      <c r="N427" s="159" t="s">
        <v>43</v>
      </c>
      <c r="O427" s="144">
        <v>0</v>
      </c>
      <c r="P427" s="144">
        <f>O427*H427</f>
        <v>0</v>
      </c>
      <c r="Q427" s="144">
        <v>1.1E-4</v>
      </c>
      <c r="R427" s="144">
        <f>Q427*H427</f>
        <v>1.4899940000000002E-2</v>
      </c>
      <c r="S427" s="144">
        <v>0</v>
      </c>
      <c r="T427" s="145">
        <f>S427*H427</f>
        <v>0</v>
      </c>
      <c r="AR427" s="146" t="s">
        <v>409</v>
      </c>
      <c r="AT427" s="146" t="s">
        <v>351</v>
      </c>
      <c r="AU427" s="146" t="s">
        <v>88</v>
      </c>
      <c r="AY427" s="17" t="s">
        <v>248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7" t="s">
        <v>86</v>
      </c>
      <c r="BK427" s="147">
        <f>ROUND(I427*H427,2)</f>
        <v>0</v>
      </c>
      <c r="BL427" s="17" t="s">
        <v>330</v>
      </c>
      <c r="BM427" s="146" t="s">
        <v>1215</v>
      </c>
    </row>
    <row r="428" spans="2:65" s="12" customFormat="1" x14ac:dyDescent="0.2">
      <c r="B428" s="229"/>
      <c r="C428" s="230"/>
      <c r="D428" s="231" t="s">
        <v>255</v>
      </c>
      <c r="E428" s="230"/>
      <c r="F428" s="233" t="s">
        <v>1216</v>
      </c>
      <c r="G428" s="230"/>
      <c r="H428" s="234">
        <v>135.45400000000001</v>
      </c>
      <c r="I428" s="247"/>
      <c r="J428" s="230"/>
      <c r="L428" s="148"/>
      <c r="M428" s="150"/>
      <c r="T428" s="151"/>
      <c r="AT428" s="149" t="s">
        <v>255</v>
      </c>
      <c r="AU428" s="149" t="s">
        <v>88</v>
      </c>
      <c r="AV428" s="12" t="s">
        <v>88</v>
      </c>
      <c r="AW428" s="12" t="s">
        <v>3</v>
      </c>
      <c r="AX428" s="12" t="s">
        <v>86</v>
      </c>
      <c r="AY428" s="149" t="s">
        <v>248</v>
      </c>
    </row>
    <row r="429" spans="2:65" s="1" customFormat="1" ht="24.15" customHeight="1" x14ac:dyDescent="0.2">
      <c r="B429" s="184"/>
      <c r="C429" s="222" t="s">
        <v>1217</v>
      </c>
      <c r="D429" s="222" t="s">
        <v>250</v>
      </c>
      <c r="E429" s="223" t="s">
        <v>1218</v>
      </c>
      <c r="F429" s="224" t="s">
        <v>1219</v>
      </c>
      <c r="G429" s="225" t="s">
        <v>1136</v>
      </c>
      <c r="H429" s="263">
        <v>0</v>
      </c>
      <c r="I429" s="180">
        <v>0</v>
      </c>
      <c r="J429" s="228">
        <f>ROUND(I429*H429,2)</f>
        <v>0</v>
      </c>
      <c r="K429" s="141"/>
      <c r="L429" s="29"/>
      <c r="M429" s="142" t="s">
        <v>1</v>
      </c>
      <c r="N429" s="143" t="s">
        <v>43</v>
      </c>
      <c r="O429" s="144">
        <v>0</v>
      </c>
      <c r="P429" s="144">
        <f>O429*H429</f>
        <v>0</v>
      </c>
      <c r="Q429" s="144">
        <v>0</v>
      </c>
      <c r="R429" s="144">
        <f>Q429*H429</f>
        <v>0</v>
      </c>
      <c r="S429" s="144">
        <v>0</v>
      </c>
      <c r="T429" s="145">
        <f>S429*H429</f>
        <v>0</v>
      </c>
      <c r="AR429" s="146" t="s">
        <v>330</v>
      </c>
      <c r="AT429" s="146" t="s">
        <v>250</v>
      </c>
      <c r="AU429" s="146" t="s">
        <v>88</v>
      </c>
      <c r="AY429" s="17" t="s">
        <v>248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7" t="s">
        <v>86</v>
      </c>
      <c r="BK429" s="147">
        <f>ROUND(I429*H429,2)</f>
        <v>0</v>
      </c>
      <c r="BL429" s="17" t="s">
        <v>330</v>
      </c>
      <c r="BM429" s="146" t="s">
        <v>1220</v>
      </c>
    </row>
    <row r="430" spans="2:65" s="11" customFormat="1" ht="23" customHeight="1" x14ac:dyDescent="0.25">
      <c r="B430" s="215"/>
      <c r="C430" s="216"/>
      <c r="D430" s="217" t="s">
        <v>77</v>
      </c>
      <c r="E430" s="220" t="s">
        <v>1221</v>
      </c>
      <c r="F430" s="220" t="s">
        <v>1222</v>
      </c>
      <c r="G430" s="216"/>
      <c r="H430" s="216"/>
      <c r="I430" s="249"/>
      <c r="J430" s="221">
        <f>BK430</f>
        <v>0</v>
      </c>
      <c r="L430" s="123"/>
      <c r="M430" s="127"/>
      <c r="P430" s="128">
        <f>SUM(P431:P437)</f>
        <v>8.1335200000000007</v>
      </c>
      <c r="R430" s="128">
        <f>SUM(R431:R437)</f>
        <v>0.45376800000000006</v>
      </c>
      <c r="T430" s="129">
        <f>SUM(T431:T437)</f>
        <v>0</v>
      </c>
      <c r="AR430" s="124" t="s">
        <v>88</v>
      </c>
      <c r="AT430" s="130" t="s">
        <v>77</v>
      </c>
      <c r="AU430" s="130" t="s">
        <v>86</v>
      </c>
      <c r="AY430" s="124" t="s">
        <v>248</v>
      </c>
      <c r="BK430" s="131">
        <f>SUM(BK431:BK437)</f>
        <v>0</v>
      </c>
    </row>
    <row r="431" spans="2:65" s="1" customFormat="1" ht="21.75" customHeight="1" x14ac:dyDescent="0.2">
      <c r="B431" s="184"/>
      <c r="C431" s="222" t="s">
        <v>1223</v>
      </c>
      <c r="D431" s="222" t="s">
        <v>250</v>
      </c>
      <c r="E431" s="223" t="s">
        <v>1224</v>
      </c>
      <c r="F431" s="224" t="s">
        <v>1225</v>
      </c>
      <c r="G431" s="225" t="s">
        <v>193</v>
      </c>
      <c r="H431" s="226">
        <v>6.0759999999999996</v>
      </c>
      <c r="I431" s="180">
        <v>0</v>
      </c>
      <c r="J431" s="228">
        <f>ROUND(I431*H431,2)</f>
        <v>0</v>
      </c>
      <c r="K431" s="141"/>
      <c r="L431" s="29"/>
      <c r="M431" s="142" t="s">
        <v>1</v>
      </c>
      <c r="N431" s="143" t="s">
        <v>43</v>
      </c>
      <c r="O431" s="144">
        <v>0.22</v>
      </c>
      <c r="P431" s="144">
        <f>O431*H431</f>
        <v>1.3367199999999999</v>
      </c>
      <c r="Q431" s="144">
        <v>0</v>
      </c>
      <c r="R431" s="144">
        <f>Q431*H431</f>
        <v>0</v>
      </c>
      <c r="S431" s="144">
        <v>0</v>
      </c>
      <c r="T431" s="145">
        <f>S431*H431</f>
        <v>0</v>
      </c>
      <c r="AR431" s="146" t="s">
        <v>330</v>
      </c>
      <c r="AT431" s="146" t="s">
        <v>250</v>
      </c>
      <c r="AU431" s="146" t="s">
        <v>88</v>
      </c>
      <c r="AY431" s="17" t="s">
        <v>248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7" t="s">
        <v>86</v>
      </c>
      <c r="BK431" s="147">
        <f>ROUND(I431*H431,2)</f>
        <v>0</v>
      </c>
      <c r="BL431" s="17" t="s">
        <v>330</v>
      </c>
      <c r="BM431" s="146" t="s">
        <v>1226</v>
      </c>
    </row>
    <row r="432" spans="2:65" s="12" customFormat="1" ht="20" x14ac:dyDescent="0.2">
      <c r="B432" s="229"/>
      <c r="C432" s="230"/>
      <c r="D432" s="231" t="s">
        <v>255</v>
      </c>
      <c r="E432" s="232" t="s">
        <v>1</v>
      </c>
      <c r="F432" s="233" t="s">
        <v>1227</v>
      </c>
      <c r="G432" s="230"/>
      <c r="H432" s="234">
        <v>6.0759999999999996</v>
      </c>
      <c r="I432" s="247"/>
      <c r="J432" s="230"/>
      <c r="L432" s="148"/>
      <c r="M432" s="150"/>
      <c r="T432" s="151"/>
      <c r="AT432" s="149" t="s">
        <v>255</v>
      </c>
      <c r="AU432" s="149" t="s">
        <v>88</v>
      </c>
      <c r="AV432" s="12" t="s">
        <v>88</v>
      </c>
      <c r="AW432" s="12" t="s">
        <v>34</v>
      </c>
      <c r="AX432" s="12" t="s">
        <v>86</v>
      </c>
      <c r="AY432" s="149" t="s">
        <v>248</v>
      </c>
    </row>
    <row r="433" spans="2:65" s="1" customFormat="1" ht="16.5" customHeight="1" x14ac:dyDescent="0.2">
      <c r="B433" s="184"/>
      <c r="C433" s="240" t="s">
        <v>1228</v>
      </c>
      <c r="D433" s="240" t="s">
        <v>351</v>
      </c>
      <c r="E433" s="241" t="s">
        <v>1229</v>
      </c>
      <c r="F433" s="242" t="s">
        <v>1230</v>
      </c>
      <c r="G433" s="243" t="s">
        <v>298</v>
      </c>
      <c r="H433" s="244">
        <v>0.26700000000000002</v>
      </c>
      <c r="I433" s="181">
        <v>0</v>
      </c>
      <c r="J433" s="246">
        <f>ROUND(I433*H433,2)</f>
        <v>0</v>
      </c>
      <c r="K433" s="156"/>
      <c r="L433" s="157"/>
      <c r="M433" s="158" t="s">
        <v>1</v>
      </c>
      <c r="N433" s="159" t="s">
        <v>43</v>
      </c>
      <c r="O433" s="144">
        <v>0</v>
      </c>
      <c r="P433" s="144">
        <f>O433*H433</f>
        <v>0</v>
      </c>
      <c r="Q433" s="144">
        <v>0.55000000000000004</v>
      </c>
      <c r="R433" s="144">
        <f>Q433*H433</f>
        <v>0.14685000000000001</v>
      </c>
      <c r="S433" s="144">
        <v>0</v>
      </c>
      <c r="T433" s="145">
        <f>S433*H433</f>
        <v>0</v>
      </c>
      <c r="AR433" s="146" t="s">
        <v>409</v>
      </c>
      <c r="AT433" s="146" t="s">
        <v>351</v>
      </c>
      <c r="AU433" s="146" t="s">
        <v>88</v>
      </c>
      <c r="AY433" s="17" t="s">
        <v>248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7" t="s">
        <v>86</v>
      </c>
      <c r="BK433" s="147">
        <f>ROUND(I433*H433,2)</f>
        <v>0</v>
      </c>
      <c r="BL433" s="17" t="s">
        <v>330</v>
      </c>
      <c r="BM433" s="146" t="s">
        <v>1231</v>
      </c>
    </row>
    <row r="434" spans="2:65" s="12" customFormat="1" x14ac:dyDescent="0.2">
      <c r="B434" s="229"/>
      <c r="C434" s="230"/>
      <c r="D434" s="231" t="s">
        <v>255</v>
      </c>
      <c r="E434" s="232" t="s">
        <v>1</v>
      </c>
      <c r="F434" s="233" t="s">
        <v>1232</v>
      </c>
      <c r="G434" s="230"/>
      <c r="H434" s="234">
        <v>0.26700000000000002</v>
      </c>
      <c r="I434" s="247"/>
      <c r="J434" s="230"/>
      <c r="L434" s="148"/>
      <c r="M434" s="150"/>
      <c r="T434" s="151"/>
      <c r="AT434" s="149" t="s">
        <v>255</v>
      </c>
      <c r="AU434" s="149" t="s">
        <v>88</v>
      </c>
      <c r="AV434" s="12" t="s">
        <v>88</v>
      </c>
      <c r="AW434" s="12" t="s">
        <v>34</v>
      </c>
      <c r="AX434" s="12" t="s">
        <v>86</v>
      </c>
      <c r="AY434" s="149" t="s">
        <v>248</v>
      </c>
    </row>
    <row r="435" spans="2:65" s="1" customFormat="1" ht="24.15" customHeight="1" x14ac:dyDescent="0.2">
      <c r="B435" s="184"/>
      <c r="C435" s="222" t="s">
        <v>1233</v>
      </c>
      <c r="D435" s="222" t="s">
        <v>250</v>
      </c>
      <c r="E435" s="223" t="s">
        <v>1234</v>
      </c>
      <c r="F435" s="224" t="s">
        <v>1235</v>
      </c>
      <c r="G435" s="225" t="s">
        <v>193</v>
      </c>
      <c r="H435" s="226">
        <v>26.55</v>
      </c>
      <c r="I435" s="180">
        <v>0</v>
      </c>
      <c r="J435" s="228">
        <f>ROUND(I435*H435,2)</f>
        <v>0</v>
      </c>
      <c r="K435" s="141"/>
      <c r="L435" s="29"/>
      <c r="M435" s="142" t="s">
        <v>1</v>
      </c>
      <c r="N435" s="143" t="s">
        <v>43</v>
      </c>
      <c r="O435" s="144">
        <v>0.25600000000000001</v>
      </c>
      <c r="P435" s="144">
        <f>O435*H435</f>
        <v>6.7968000000000002</v>
      </c>
      <c r="Q435" s="144">
        <v>1.1560000000000001E-2</v>
      </c>
      <c r="R435" s="144">
        <f>Q435*H435</f>
        <v>0.30691800000000002</v>
      </c>
      <c r="S435" s="144">
        <v>0</v>
      </c>
      <c r="T435" s="145">
        <f>S435*H435</f>
        <v>0</v>
      </c>
      <c r="AR435" s="146" t="s">
        <v>330</v>
      </c>
      <c r="AT435" s="146" t="s">
        <v>250</v>
      </c>
      <c r="AU435" s="146" t="s">
        <v>88</v>
      </c>
      <c r="AY435" s="17" t="s">
        <v>248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7" t="s">
        <v>86</v>
      </c>
      <c r="BK435" s="147">
        <f>ROUND(I435*H435,2)</f>
        <v>0</v>
      </c>
      <c r="BL435" s="17" t="s">
        <v>330</v>
      </c>
      <c r="BM435" s="146" t="s">
        <v>1236</v>
      </c>
    </row>
    <row r="436" spans="2:65" s="12" customFormat="1" ht="20" x14ac:dyDescent="0.2">
      <c r="B436" s="229"/>
      <c r="C436" s="230"/>
      <c r="D436" s="231" t="s">
        <v>255</v>
      </c>
      <c r="E436" s="232" t="s">
        <v>1</v>
      </c>
      <c r="F436" s="233" t="s">
        <v>1189</v>
      </c>
      <c r="G436" s="230"/>
      <c r="H436" s="234">
        <v>26.55</v>
      </c>
      <c r="I436" s="247"/>
      <c r="J436" s="230"/>
      <c r="L436" s="148"/>
      <c r="M436" s="150"/>
      <c r="T436" s="151"/>
      <c r="AT436" s="149" t="s">
        <v>255</v>
      </c>
      <c r="AU436" s="149" t="s">
        <v>88</v>
      </c>
      <c r="AV436" s="12" t="s">
        <v>88</v>
      </c>
      <c r="AW436" s="12" t="s">
        <v>34</v>
      </c>
      <c r="AX436" s="12" t="s">
        <v>86</v>
      </c>
      <c r="AY436" s="149" t="s">
        <v>248</v>
      </c>
    </row>
    <row r="437" spans="2:65" s="1" customFormat="1" ht="24.15" customHeight="1" x14ac:dyDescent="0.2">
      <c r="B437" s="184"/>
      <c r="C437" s="222" t="s">
        <v>1237</v>
      </c>
      <c r="D437" s="222" t="s">
        <v>250</v>
      </c>
      <c r="E437" s="223" t="s">
        <v>1238</v>
      </c>
      <c r="F437" s="224" t="s">
        <v>1239</v>
      </c>
      <c r="G437" s="225" t="s">
        <v>1136</v>
      </c>
      <c r="H437" s="263">
        <v>0</v>
      </c>
      <c r="I437" s="180">
        <v>0</v>
      </c>
      <c r="J437" s="228">
        <f>ROUND(I437*H437,2)</f>
        <v>0</v>
      </c>
      <c r="K437" s="141"/>
      <c r="L437" s="29"/>
      <c r="M437" s="142" t="s">
        <v>1</v>
      </c>
      <c r="N437" s="143" t="s">
        <v>43</v>
      </c>
      <c r="O437" s="144">
        <v>0</v>
      </c>
      <c r="P437" s="144">
        <f>O437*H437</f>
        <v>0</v>
      </c>
      <c r="Q437" s="144">
        <v>0</v>
      </c>
      <c r="R437" s="144">
        <f>Q437*H437</f>
        <v>0</v>
      </c>
      <c r="S437" s="144">
        <v>0</v>
      </c>
      <c r="T437" s="145">
        <f>S437*H437</f>
        <v>0</v>
      </c>
      <c r="AR437" s="146" t="s">
        <v>330</v>
      </c>
      <c r="AT437" s="146" t="s">
        <v>250</v>
      </c>
      <c r="AU437" s="146" t="s">
        <v>88</v>
      </c>
      <c r="AY437" s="17" t="s">
        <v>248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7" t="s">
        <v>86</v>
      </c>
      <c r="BK437" s="147">
        <f>ROUND(I437*H437,2)</f>
        <v>0</v>
      </c>
      <c r="BL437" s="17" t="s">
        <v>330</v>
      </c>
      <c r="BM437" s="146" t="s">
        <v>1240</v>
      </c>
    </row>
    <row r="438" spans="2:65" s="11" customFormat="1" ht="23" customHeight="1" x14ac:dyDescent="0.25">
      <c r="B438" s="215"/>
      <c r="C438" s="216"/>
      <c r="D438" s="217" t="s">
        <v>77</v>
      </c>
      <c r="E438" s="220" t="s">
        <v>613</v>
      </c>
      <c r="F438" s="220" t="s">
        <v>614</v>
      </c>
      <c r="G438" s="216"/>
      <c r="H438" s="216"/>
      <c r="I438" s="249"/>
      <c r="J438" s="221">
        <f>BK438</f>
        <v>0</v>
      </c>
      <c r="L438" s="123"/>
      <c r="M438" s="127"/>
      <c r="P438" s="128">
        <f>SUM(P439:P457)</f>
        <v>1417.2788800000001</v>
      </c>
      <c r="R438" s="128">
        <f>SUM(R439:R457)</f>
        <v>7.4483624199999996</v>
      </c>
      <c r="T438" s="129">
        <f>SUM(T439:T457)</f>
        <v>0</v>
      </c>
      <c r="AR438" s="124" t="s">
        <v>88</v>
      </c>
      <c r="AT438" s="130" t="s">
        <v>77</v>
      </c>
      <c r="AU438" s="130" t="s">
        <v>86</v>
      </c>
      <c r="AY438" s="124" t="s">
        <v>248</v>
      </c>
      <c r="BK438" s="131">
        <f>SUM(BK439:BK457)</f>
        <v>0</v>
      </c>
    </row>
    <row r="439" spans="2:65" s="1" customFormat="1" ht="24.15" customHeight="1" x14ac:dyDescent="0.2">
      <c r="B439" s="184"/>
      <c r="C439" s="222" t="s">
        <v>1241</v>
      </c>
      <c r="D439" s="222" t="s">
        <v>250</v>
      </c>
      <c r="E439" s="223" t="s">
        <v>1242</v>
      </c>
      <c r="F439" s="224" t="s">
        <v>1243</v>
      </c>
      <c r="G439" s="225" t="s">
        <v>193</v>
      </c>
      <c r="H439" s="226">
        <v>132.97999999999999</v>
      </c>
      <c r="I439" s="180">
        <v>0</v>
      </c>
      <c r="J439" s="228">
        <f>ROUND(I439*H439,2)</f>
        <v>0</v>
      </c>
      <c r="K439" s="141"/>
      <c r="L439" s="29"/>
      <c r="M439" s="142" t="s">
        <v>1</v>
      </c>
      <c r="N439" s="143" t="s">
        <v>43</v>
      </c>
      <c r="O439" s="144">
        <v>0.96799999999999997</v>
      </c>
      <c r="P439" s="144">
        <f>O439*H439</f>
        <v>128.72463999999999</v>
      </c>
      <c r="Q439" s="144">
        <v>1.2200000000000001E-2</v>
      </c>
      <c r="R439" s="144">
        <f>Q439*H439</f>
        <v>1.6223559999999999</v>
      </c>
      <c r="S439" s="144">
        <v>0</v>
      </c>
      <c r="T439" s="145">
        <f>S439*H439</f>
        <v>0</v>
      </c>
      <c r="AR439" s="146" t="s">
        <v>330</v>
      </c>
      <c r="AT439" s="146" t="s">
        <v>250</v>
      </c>
      <c r="AU439" s="146" t="s">
        <v>88</v>
      </c>
      <c r="AY439" s="17" t="s">
        <v>248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7" t="s">
        <v>86</v>
      </c>
      <c r="BK439" s="147">
        <f>ROUND(I439*H439,2)</f>
        <v>0</v>
      </c>
      <c r="BL439" s="17" t="s">
        <v>330</v>
      </c>
      <c r="BM439" s="146" t="s">
        <v>1244</v>
      </c>
    </row>
    <row r="440" spans="2:65" s="12" customFormat="1" x14ac:dyDescent="0.2">
      <c r="B440" s="229"/>
      <c r="C440" s="230"/>
      <c r="D440" s="231" t="s">
        <v>255</v>
      </c>
      <c r="E440" s="232" t="s">
        <v>1</v>
      </c>
      <c r="F440" s="233" t="s">
        <v>713</v>
      </c>
      <c r="G440" s="230"/>
      <c r="H440" s="234">
        <v>132.97999999999999</v>
      </c>
      <c r="I440" s="247"/>
      <c r="J440" s="230"/>
      <c r="L440" s="148"/>
      <c r="M440" s="150"/>
      <c r="T440" s="151"/>
      <c r="AT440" s="149" t="s">
        <v>255</v>
      </c>
      <c r="AU440" s="149" t="s">
        <v>88</v>
      </c>
      <c r="AV440" s="12" t="s">
        <v>88</v>
      </c>
      <c r="AW440" s="12" t="s">
        <v>34</v>
      </c>
      <c r="AX440" s="12" t="s">
        <v>86</v>
      </c>
      <c r="AY440" s="149" t="s">
        <v>248</v>
      </c>
    </row>
    <row r="441" spans="2:65" s="1" customFormat="1" ht="16.5" customHeight="1" x14ac:dyDescent="0.2">
      <c r="B441" s="184"/>
      <c r="C441" s="222" t="s">
        <v>1245</v>
      </c>
      <c r="D441" s="222" t="s">
        <v>250</v>
      </c>
      <c r="E441" s="223" t="s">
        <v>1246</v>
      </c>
      <c r="F441" s="224" t="s">
        <v>1247</v>
      </c>
      <c r="G441" s="225" t="s">
        <v>283</v>
      </c>
      <c r="H441" s="226">
        <v>27.3</v>
      </c>
      <c r="I441" s="180">
        <v>0</v>
      </c>
      <c r="J441" s="228">
        <f>ROUND(I441*H441,2)</f>
        <v>0</v>
      </c>
      <c r="K441" s="141"/>
      <c r="L441" s="29"/>
      <c r="M441" s="142" t="s">
        <v>1</v>
      </c>
      <c r="N441" s="143" t="s">
        <v>43</v>
      </c>
      <c r="O441" s="144">
        <v>0.18</v>
      </c>
      <c r="P441" s="144">
        <f>O441*H441</f>
        <v>4.9139999999999997</v>
      </c>
      <c r="Q441" s="144">
        <v>1.0000000000000001E-5</v>
      </c>
      <c r="R441" s="144">
        <f>Q441*H441</f>
        <v>2.7300000000000002E-4</v>
      </c>
      <c r="S441" s="144">
        <v>0</v>
      </c>
      <c r="T441" s="145">
        <f>S441*H441</f>
        <v>0</v>
      </c>
      <c r="AR441" s="146" t="s">
        <v>330</v>
      </c>
      <c r="AT441" s="146" t="s">
        <v>250</v>
      </c>
      <c r="AU441" s="146" t="s">
        <v>88</v>
      </c>
      <c r="AY441" s="17" t="s">
        <v>248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7" t="s">
        <v>86</v>
      </c>
      <c r="BK441" s="147">
        <f>ROUND(I441*H441,2)</f>
        <v>0</v>
      </c>
      <c r="BL441" s="17" t="s">
        <v>330</v>
      </c>
      <c r="BM441" s="146" t="s">
        <v>1248</v>
      </c>
    </row>
    <row r="442" spans="2:65" s="12" customFormat="1" x14ac:dyDescent="0.2">
      <c r="B442" s="229"/>
      <c r="C442" s="230"/>
      <c r="D442" s="231" t="s">
        <v>255</v>
      </c>
      <c r="E442" s="232" t="s">
        <v>1</v>
      </c>
      <c r="F442" s="233" t="s">
        <v>1249</v>
      </c>
      <c r="G442" s="230"/>
      <c r="H442" s="234">
        <v>27.3</v>
      </c>
      <c r="I442" s="247"/>
      <c r="J442" s="230"/>
      <c r="L442" s="148"/>
      <c r="M442" s="150"/>
      <c r="T442" s="151"/>
      <c r="AT442" s="149" t="s">
        <v>255</v>
      </c>
      <c r="AU442" s="149" t="s">
        <v>88</v>
      </c>
      <c r="AV442" s="12" t="s">
        <v>88</v>
      </c>
      <c r="AW442" s="12" t="s">
        <v>34</v>
      </c>
      <c r="AX442" s="12" t="s">
        <v>86</v>
      </c>
      <c r="AY442" s="149" t="s">
        <v>248</v>
      </c>
    </row>
    <row r="443" spans="2:65" s="1" customFormat="1" ht="24.15" customHeight="1" x14ac:dyDescent="0.2">
      <c r="B443" s="184"/>
      <c r="C443" s="222" t="s">
        <v>1250</v>
      </c>
      <c r="D443" s="222" t="s">
        <v>250</v>
      </c>
      <c r="E443" s="223" t="s">
        <v>1251</v>
      </c>
      <c r="F443" s="224" t="s">
        <v>1252</v>
      </c>
      <c r="G443" s="225" t="s">
        <v>193</v>
      </c>
      <c r="H443" s="226">
        <v>81.819999999999993</v>
      </c>
      <c r="I443" s="180">
        <v>0</v>
      </c>
      <c r="J443" s="228">
        <f>ROUND(I443*H443,2)</f>
        <v>0</v>
      </c>
      <c r="K443" s="141"/>
      <c r="L443" s="29"/>
      <c r="M443" s="142" t="s">
        <v>1</v>
      </c>
      <c r="N443" s="143" t="s">
        <v>43</v>
      </c>
      <c r="O443" s="144">
        <v>0.08</v>
      </c>
      <c r="P443" s="144">
        <f>O443*H443</f>
        <v>6.5455999999999994</v>
      </c>
      <c r="Q443" s="144">
        <v>1E-4</v>
      </c>
      <c r="R443" s="144">
        <f>Q443*H443</f>
        <v>8.182E-3</v>
      </c>
      <c r="S443" s="144">
        <v>0</v>
      </c>
      <c r="T443" s="145">
        <f>S443*H443</f>
        <v>0</v>
      </c>
      <c r="AR443" s="146" t="s">
        <v>330</v>
      </c>
      <c r="AT443" s="146" t="s">
        <v>250</v>
      </c>
      <c r="AU443" s="146" t="s">
        <v>88</v>
      </c>
      <c r="AY443" s="17" t="s">
        <v>248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7" t="s">
        <v>86</v>
      </c>
      <c r="BK443" s="147">
        <f>ROUND(I443*H443,2)</f>
        <v>0</v>
      </c>
      <c r="BL443" s="17" t="s">
        <v>330</v>
      </c>
      <c r="BM443" s="146" t="s">
        <v>1253</v>
      </c>
    </row>
    <row r="444" spans="2:65" s="12" customFormat="1" ht="30" x14ac:dyDescent="0.2">
      <c r="B444" s="229"/>
      <c r="C444" s="230"/>
      <c r="D444" s="231" t="s">
        <v>255</v>
      </c>
      <c r="E444" s="232" t="s">
        <v>1</v>
      </c>
      <c r="F444" s="233" t="s">
        <v>1254</v>
      </c>
      <c r="G444" s="230"/>
      <c r="H444" s="234">
        <v>81.819999999999993</v>
      </c>
      <c r="I444" s="247"/>
      <c r="J444" s="230"/>
      <c r="L444" s="148"/>
      <c r="M444" s="150"/>
      <c r="T444" s="151"/>
      <c r="AT444" s="149" t="s">
        <v>255</v>
      </c>
      <c r="AU444" s="149" t="s">
        <v>88</v>
      </c>
      <c r="AV444" s="12" t="s">
        <v>88</v>
      </c>
      <c r="AW444" s="12" t="s">
        <v>34</v>
      </c>
      <c r="AX444" s="12" t="s">
        <v>86</v>
      </c>
      <c r="AY444" s="149" t="s">
        <v>248</v>
      </c>
    </row>
    <row r="445" spans="2:65" s="1" customFormat="1" ht="16.5" customHeight="1" x14ac:dyDescent="0.2">
      <c r="B445" s="184"/>
      <c r="C445" s="222" t="s">
        <v>1255</v>
      </c>
      <c r="D445" s="222" t="s">
        <v>250</v>
      </c>
      <c r="E445" s="223" t="s">
        <v>1256</v>
      </c>
      <c r="F445" s="224" t="s">
        <v>1257</v>
      </c>
      <c r="G445" s="225" t="s">
        <v>193</v>
      </c>
      <c r="H445" s="226">
        <v>150</v>
      </c>
      <c r="I445" s="180">
        <v>0</v>
      </c>
      <c r="J445" s="228">
        <f>ROUND(I445*H445,2)</f>
        <v>0</v>
      </c>
      <c r="K445" s="141"/>
      <c r="L445" s="29"/>
      <c r="M445" s="142" t="s">
        <v>1</v>
      </c>
      <c r="N445" s="143" t="s">
        <v>43</v>
      </c>
      <c r="O445" s="144">
        <v>1.1279999999999999</v>
      </c>
      <c r="P445" s="144">
        <f>O445*H445</f>
        <v>169.2</v>
      </c>
      <c r="Q445" s="144">
        <v>7.2000000000000005E-4</v>
      </c>
      <c r="R445" s="144">
        <f>Q445*H445</f>
        <v>0.10800000000000001</v>
      </c>
      <c r="S445" s="144">
        <v>0</v>
      </c>
      <c r="T445" s="145">
        <f>S445*H445</f>
        <v>0</v>
      </c>
      <c r="AR445" s="146" t="s">
        <v>330</v>
      </c>
      <c r="AT445" s="146" t="s">
        <v>250</v>
      </c>
      <c r="AU445" s="146" t="s">
        <v>88</v>
      </c>
      <c r="AY445" s="17" t="s">
        <v>248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7" t="s">
        <v>86</v>
      </c>
      <c r="BK445" s="147">
        <f>ROUND(I445*H445,2)</f>
        <v>0</v>
      </c>
      <c r="BL445" s="17" t="s">
        <v>330</v>
      </c>
      <c r="BM445" s="146" t="s">
        <v>1258</v>
      </c>
    </row>
    <row r="446" spans="2:65" s="12" customFormat="1" x14ac:dyDescent="0.2">
      <c r="B446" s="229"/>
      <c r="C446" s="230"/>
      <c r="D446" s="231" t="s">
        <v>255</v>
      </c>
      <c r="E446" s="232" t="s">
        <v>1</v>
      </c>
      <c r="F446" s="233" t="s">
        <v>1259</v>
      </c>
      <c r="G446" s="230"/>
      <c r="H446" s="234">
        <v>150</v>
      </c>
      <c r="I446" s="247"/>
      <c r="J446" s="230"/>
      <c r="L446" s="148"/>
      <c r="M446" s="150"/>
      <c r="T446" s="151"/>
      <c r="AT446" s="149" t="s">
        <v>255</v>
      </c>
      <c r="AU446" s="149" t="s">
        <v>88</v>
      </c>
      <c r="AV446" s="12" t="s">
        <v>88</v>
      </c>
      <c r="AW446" s="12" t="s">
        <v>34</v>
      </c>
      <c r="AX446" s="12" t="s">
        <v>86</v>
      </c>
      <c r="AY446" s="149" t="s">
        <v>248</v>
      </c>
    </row>
    <row r="447" spans="2:65" s="1" customFormat="1" ht="16.5" customHeight="1" x14ac:dyDescent="0.2">
      <c r="B447" s="184"/>
      <c r="C447" s="240" t="s">
        <v>1260</v>
      </c>
      <c r="D447" s="240" t="s">
        <v>351</v>
      </c>
      <c r="E447" s="241" t="s">
        <v>1261</v>
      </c>
      <c r="F447" s="242" t="s">
        <v>1262</v>
      </c>
      <c r="G447" s="243" t="s">
        <v>193</v>
      </c>
      <c r="H447" s="244">
        <v>165</v>
      </c>
      <c r="I447" s="181">
        <v>0</v>
      </c>
      <c r="J447" s="246">
        <f>ROUND(I447*H447,2)</f>
        <v>0</v>
      </c>
      <c r="K447" s="156"/>
      <c r="L447" s="157"/>
      <c r="M447" s="158" t="s">
        <v>1</v>
      </c>
      <c r="N447" s="159" t="s">
        <v>43</v>
      </c>
      <c r="O447" s="144">
        <v>0</v>
      </c>
      <c r="P447" s="144">
        <f>O447*H447</f>
        <v>0</v>
      </c>
      <c r="Q447" s="144">
        <v>8.9999999999999993E-3</v>
      </c>
      <c r="R447" s="144">
        <f>Q447*H447</f>
        <v>1.4849999999999999</v>
      </c>
      <c r="S447" s="144">
        <v>0</v>
      </c>
      <c r="T447" s="145">
        <f>S447*H447</f>
        <v>0</v>
      </c>
      <c r="AR447" s="146" t="s">
        <v>409</v>
      </c>
      <c r="AT447" s="146" t="s">
        <v>351</v>
      </c>
      <c r="AU447" s="146" t="s">
        <v>88</v>
      </c>
      <c r="AY447" s="17" t="s">
        <v>248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7" t="s">
        <v>86</v>
      </c>
      <c r="BK447" s="147">
        <f>ROUND(I447*H447,2)</f>
        <v>0</v>
      </c>
      <c r="BL447" s="17" t="s">
        <v>330</v>
      </c>
      <c r="BM447" s="146" t="s">
        <v>1263</v>
      </c>
    </row>
    <row r="448" spans="2:65" s="12" customFormat="1" x14ac:dyDescent="0.2">
      <c r="B448" s="229"/>
      <c r="C448" s="230"/>
      <c r="D448" s="231" t="s">
        <v>255</v>
      </c>
      <c r="E448" s="230"/>
      <c r="F448" s="233" t="s">
        <v>1264</v>
      </c>
      <c r="G448" s="230"/>
      <c r="H448" s="234">
        <v>165</v>
      </c>
      <c r="I448" s="247"/>
      <c r="J448" s="230"/>
      <c r="L448" s="148"/>
      <c r="M448" s="150"/>
      <c r="T448" s="151"/>
      <c r="AT448" s="149" t="s">
        <v>255</v>
      </c>
      <c r="AU448" s="149" t="s">
        <v>88</v>
      </c>
      <c r="AV448" s="12" t="s">
        <v>88</v>
      </c>
      <c r="AW448" s="12" t="s">
        <v>3</v>
      </c>
      <c r="AX448" s="12" t="s">
        <v>86</v>
      </c>
      <c r="AY448" s="149" t="s">
        <v>248</v>
      </c>
    </row>
    <row r="449" spans="2:65" s="1" customFormat="1" ht="24.15" customHeight="1" x14ac:dyDescent="0.2">
      <c r="B449" s="184"/>
      <c r="C449" s="222" t="s">
        <v>1265</v>
      </c>
      <c r="D449" s="222" t="s">
        <v>250</v>
      </c>
      <c r="E449" s="223" t="s">
        <v>1266</v>
      </c>
      <c r="F449" s="224" t="s">
        <v>1267</v>
      </c>
      <c r="G449" s="225" t="s">
        <v>259</v>
      </c>
      <c r="H449" s="226">
        <v>12</v>
      </c>
      <c r="I449" s="180">
        <v>0</v>
      </c>
      <c r="J449" s="228">
        <f>ROUND(I449*H449,2)</f>
        <v>0</v>
      </c>
      <c r="K449" s="141"/>
      <c r="L449" s="29"/>
      <c r="M449" s="142" t="s">
        <v>1</v>
      </c>
      <c r="N449" s="143" t="s">
        <v>43</v>
      </c>
      <c r="O449" s="144">
        <v>0.98299999999999998</v>
      </c>
      <c r="P449" s="144">
        <f>O449*H449</f>
        <v>11.795999999999999</v>
      </c>
      <c r="Q449" s="144">
        <v>3.0000000000000001E-5</v>
      </c>
      <c r="R449" s="144">
        <f>Q449*H449</f>
        <v>3.6000000000000002E-4</v>
      </c>
      <c r="S449" s="144">
        <v>0</v>
      </c>
      <c r="T449" s="145">
        <f>S449*H449</f>
        <v>0</v>
      </c>
      <c r="AR449" s="146" t="s">
        <v>330</v>
      </c>
      <c r="AT449" s="146" t="s">
        <v>250</v>
      </c>
      <c r="AU449" s="146" t="s">
        <v>88</v>
      </c>
      <c r="AY449" s="17" t="s">
        <v>248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7" t="s">
        <v>86</v>
      </c>
      <c r="BK449" s="147">
        <f>ROUND(I449*H449,2)</f>
        <v>0</v>
      </c>
      <c r="BL449" s="17" t="s">
        <v>330</v>
      </c>
      <c r="BM449" s="146" t="s">
        <v>1268</v>
      </c>
    </row>
    <row r="450" spans="2:65" s="1" customFormat="1" ht="16.5" customHeight="1" x14ac:dyDescent="0.2">
      <c r="B450" s="184"/>
      <c r="C450" s="240" t="s">
        <v>1269</v>
      </c>
      <c r="D450" s="240" t="s">
        <v>351</v>
      </c>
      <c r="E450" s="241" t="s">
        <v>1270</v>
      </c>
      <c r="F450" s="242" t="s">
        <v>1271</v>
      </c>
      <c r="G450" s="243" t="s">
        <v>259</v>
      </c>
      <c r="H450" s="244">
        <v>12</v>
      </c>
      <c r="I450" s="181">
        <v>0</v>
      </c>
      <c r="J450" s="246">
        <f>ROUND(I450*H450,2)</f>
        <v>0</v>
      </c>
      <c r="K450" s="156"/>
      <c r="L450" s="157"/>
      <c r="M450" s="158" t="s">
        <v>1</v>
      </c>
      <c r="N450" s="159" t="s">
        <v>43</v>
      </c>
      <c r="O450" s="144">
        <v>0</v>
      </c>
      <c r="P450" s="144">
        <f>O450*H450</f>
        <v>0</v>
      </c>
      <c r="Q450" s="144">
        <v>4.1999999999999997E-3</v>
      </c>
      <c r="R450" s="144">
        <f>Q450*H450</f>
        <v>5.04E-2</v>
      </c>
      <c r="S450" s="144">
        <v>0</v>
      </c>
      <c r="T450" s="145">
        <f>S450*H450</f>
        <v>0</v>
      </c>
      <c r="AR450" s="146" t="s">
        <v>409</v>
      </c>
      <c r="AT450" s="146" t="s">
        <v>351</v>
      </c>
      <c r="AU450" s="146" t="s">
        <v>88</v>
      </c>
      <c r="AY450" s="17" t="s">
        <v>248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7" t="s">
        <v>86</v>
      </c>
      <c r="BK450" s="147">
        <f>ROUND(I450*H450,2)</f>
        <v>0</v>
      </c>
      <c r="BL450" s="17" t="s">
        <v>330</v>
      </c>
      <c r="BM450" s="146" t="s">
        <v>1272</v>
      </c>
    </row>
    <row r="451" spans="2:65" s="1" customFormat="1" ht="38" customHeight="1" x14ac:dyDescent="0.2">
      <c r="B451" s="184"/>
      <c r="C451" s="222" t="s">
        <v>1273</v>
      </c>
      <c r="D451" s="222" t="s">
        <v>250</v>
      </c>
      <c r="E451" s="223" t="s">
        <v>1274</v>
      </c>
      <c r="F451" s="224" t="s">
        <v>1275</v>
      </c>
      <c r="G451" s="225" t="s">
        <v>193</v>
      </c>
      <c r="H451" s="226">
        <v>1505.63</v>
      </c>
      <c r="I451" s="180">
        <v>0</v>
      </c>
      <c r="J451" s="228">
        <f>ROUND(I451*H451,2)</f>
        <v>0</v>
      </c>
      <c r="K451" s="141"/>
      <c r="L451" s="29"/>
      <c r="M451" s="142" t="s">
        <v>1</v>
      </c>
      <c r="N451" s="143" t="s">
        <v>43</v>
      </c>
      <c r="O451" s="144">
        <v>0.72799999999999998</v>
      </c>
      <c r="P451" s="144">
        <f>O451*H451</f>
        <v>1096.0986400000002</v>
      </c>
      <c r="Q451" s="144">
        <v>9.5E-4</v>
      </c>
      <c r="R451" s="144">
        <f>Q451*H451</f>
        <v>1.4303485</v>
      </c>
      <c r="S451" s="144">
        <v>0</v>
      </c>
      <c r="T451" s="145">
        <f>S451*H451</f>
        <v>0</v>
      </c>
      <c r="AR451" s="146" t="s">
        <v>330</v>
      </c>
      <c r="AT451" s="146" t="s">
        <v>250</v>
      </c>
      <c r="AU451" s="146" t="s">
        <v>88</v>
      </c>
      <c r="AY451" s="17" t="s">
        <v>248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7" t="s">
        <v>86</v>
      </c>
      <c r="BK451" s="147">
        <f>ROUND(I451*H451,2)</f>
        <v>0</v>
      </c>
      <c r="BL451" s="17" t="s">
        <v>330</v>
      </c>
      <c r="BM451" s="146" t="s">
        <v>1276</v>
      </c>
    </row>
    <row r="452" spans="2:65" s="12" customFormat="1" x14ac:dyDescent="0.2">
      <c r="B452" s="229"/>
      <c r="C452" s="230"/>
      <c r="D452" s="231" t="s">
        <v>255</v>
      </c>
      <c r="E452" s="232" t="s">
        <v>1</v>
      </c>
      <c r="F452" s="233" t="s">
        <v>475</v>
      </c>
      <c r="G452" s="230"/>
      <c r="H452" s="234">
        <v>1505.63</v>
      </c>
      <c r="I452" s="247"/>
      <c r="J452" s="230"/>
      <c r="L452" s="148"/>
      <c r="M452" s="150"/>
      <c r="T452" s="151"/>
      <c r="AT452" s="149" t="s">
        <v>255</v>
      </c>
      <c r="AU452" s="149" t="s">
        <v>88</v>
      </c>
      <c r="AV452" s="12" t="s">
        <v>88</v>
      </c>
      <c r="AW452" s="12" t="s">
        <v>34</v>
      </c>
      <c r="AX452" s="12" t="s">
        <v>86</v>
      </c>
      <c r="AY452" s="149" t="s">
        <v>248</v>
      </c>
    </row>
    <row r="453" spans="2:65" s="1" customFormat="1" ht="16.5" customHeight="1" x14ac:dyDescent="0.2">
      <c r="B453" s="184"/>
      <c r="C453" s="240" t="s">
        <v>1277</v>
      </c>
      <c r="D453" s="240" t="s">
        <v>351</v>
      </c>
      <c r="E453" s="241" t="s">
        <v>1278</v>
      </c>
      <c r="F453" s="242" t="s">
        <v>1279</v>
      </c>
      <c r="G453" s="243" t="s">
        <v>193</v>
      </c>
      <c r="H453" s="244">
        <v>1656.193</v>
      </c>
      <c r="I453" s="181">
        <v>0</v>
      </c>
      <c r="J453" s="246">
        <f>ROUND(I453*H453,2)</f>
        <v>0</v>
      </c>
      <c r="K453" s="156"/>
      <c r="L453" s="157"/>
      <c r="M453" s="158" t="s">
        <v>1</v>
      </c>
      <c r="N453" s="159" t="s">
        <v>43</v>
      </c>
      <c r="O453" s="144">
        <v>0</v>
      </c>
      <c r="P453" s="144">
        <f>O453*H453</f>
        <v>0</v>
      </c>
      <c r="Q453" s="144">
        <v>1.64E-3</v>
      </c>
      <c r="R453" s="144">
        <f>Q453*H453</f>
        <v>2.7161565199999997</v>
      </c>
      <c r="S453" s="144">
        <v>0</v>
      </c>
      <c r="T453" s="145">
        <f>S453*H453</f>
        <v>0</v>
      </c>
      <c r="AR453" s="146" t="s">
        <v>409</v>
      </c>
      <c r="AT453" s="146" t="s">
        <v>351</v>
      </c>
      <c r="AU453" s="146" t="s">
        <v>88</v>
      </c>
      <c r="AY453" s="17" t="s">
        <v>248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7" t="s">
        <v>86</v>
      </c>
      <c r="BK453" s="147">
        <f>ROUND(I453*H453,2)</f>
        <v>0</v>
      </c>
      <c r="BL453" s="17" t="s">
        <v>330</v>
      </c>
      <c r="BM453" s="146" t="s">
        <v>1280</v>
      </c>
    </row>
    <row r="454" spans="2:65" s="12" customFormat="1" x14ac:dyDescent="0.2">
      <c r="B454" s="229"/>
      <c r="C454" s="230"/>
      <c r="D454" s="231" t="s">
        <v>255</v>
      </c>
      <c r="E454" s="230"/>
      <c r="F454" s="233" t="s">
        <v>1281</v>
      </c>
      <c r="G454" s="230"/>
      <c r="H454" s="234">
        <v>1656.193</v>
      </c>
      <c r="I454" s="247"/>
      <c r="J454" s="230"/>
      <c r="L454" s="148"/>
      <c r="M454" s="150"/>
      <c r="T454" s="151"/>
      <c r="AT454" s="149" t="s">
        <v>255</v>
      </c>
      <c r="AU454" s="149" t="s">
        <v>88</v>
      </c>
      <c r="AV454" s="12" t="s">
        <v>88</v>
      </c>
      <c r="AW454" s="12" t="s">
        <v>3</v>
      </c>
      <c r="AX454" s="12" t="s">
        <v>86</v>
      </c>
      <c r="AY454" s="149" t="s">
        <v>248</v>
      </c>
    </row>
    <row r="455" spans="2:65" s="1" customFormat="1" ht="33" customHeight="1" x14ac:dyDescent="0.2">
      <c r="B455" s="184"/>
      <c r="C455" s="222" t="s">
        <v>1282</v>
      </c>
      <c r="D455" s="222" t="s">
        <v>250</v>
      </c>
      <c r="E455" s="223" t="s">
        <v>1283</v>
      </c>
      <c r="F455" s="224" t="s">
        <v>1284</v>
      </c>
      <c r="G455" s="225" t="s">
        <v>193</v>
      </c>
      <c r="H455" s="226">
        <v>682.16</v>
      </c>
      <c r="I455" s="180">
        <v>0</v>
      </c>
      <c r="J455" s="228">
        <f>ROUND(I455*H455,2)</f>
        <v>0</v>
      </c>
      <c r="K455" s="141"/>
      <c r="L455" s="29"/>
      <c r="M455" s="142" t="s">
        <v>1</v>
      </c>
      <c r="N455" s="143" t="s">
        <v>43</v>
      </c>
      <c r="O455" s="144">
        <v>0</v>
      </c>
      <c r="P455" s="144">
        <f>O455*H455</f>
        <v>0</v>
      </c>
      <c r="Q455" s="144">
        <v>4.0000000000000003E-5</v>
      </c>
      <c r="R455" s="144">
        <f>Q455*H455</f>
        <v>2.7286400000000002E-2</v>
      </c>
      <c r="S455" s="144">
        <v>0</v>
      </c>
      <c r="T455" s="145">
        <f>S455*H455</f>
        <v>0</v>
      </c>
      <c r="AR455" s="146" t="s">
        <v>330</v>
      </c>
      <c r="AT455" s="146" t="s">
        <v>250</v>
      </c>
      <c r="AU455" s="146" t="s">
        <v>88</v>
      </c>
      <c r="AY455" s="17" t="s">
        <v>248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7" t="s">
        <v>86</v>
      </c>
      <c r="BK455" s="147">
        <f>ROUND(I455*H455,2)</f>
        <v>0</v>
      </c>
      <c r="BL455" s="17" t="s">
        <v>330</v>
      </c>
      <c r="BM455" s="146" t="s">
        <v>1285</v>
      </c>
    </row>
    <row r="456" spans="2:65" s="12" customFormat="1" ht="30" x14ac:dyDescent="0.2">
      <c r="B456" s="229"/>
      <c r="C456" s="230"/>
      <c r="D456" s="231" t="s">
        <v>255</v>
      </c>
      <c r="E456" s="232" t="s">
        <v>1</v>
      </c>
      <c r="F456" s="233" t="s">
        <v>1286</v>
      </c>
      <c r="G456" s="230"/>
      <c r="H456" s="234">
        <v>682.16</v>
      </c>
      <c r="I456" s="247"/>
      <c r="J456" s="230"/>
      <c r="L456" s="148"/>
      <c r="M456" s="150"/>
      <c r="T456" s="151"/>
      <c r="AT456" s="149" t="s">
        <v>255</v>
      </c>
      <c r="AU456" s="149" t="s">
        <v>88</v>
      </c>
      <c r="AV456" s="12" t="s">
        <v>88</v>
      </c>
      <c r="AW456" s="12" t="s">
        <v>34</v>
      </c>
      <c r="AX456" s="12" t="s">
        <v>86</v>
      </c>
      <c r="AY456" s="149" t="s">
        <v>248</v>
      </c>
    </row>
    <row r="457" spans="2:65" s="1" customFormat="1" ht="24.15" customHeight="1" x14ac:dyDescent="0.2">
      <c r="B457" s="184"/>
      <c r="C457" s="222" t="s">
        <v>1287</v>
      </c>
      <c r="D457" s="222" t="s">
        <v>250</v>
      </c>
      <c r="E457" s="223" t="s">
        <v>1288</v>
      </c>
      <c r="F457" s="224" t="s">
        <v>1289</v>
      </c>
      <c r="G457" s="225" t="s">
        <v>1136</v>
      </c>
      <c r="H457" s="263">
        <v>0</v>
      </c>
      <c r="I457" s="180">
        <v>0</v>
      </c>
      <c r="J457" s="228">
        <f>ROUND(I457*H457,2)</f>
        <v>0</v>
      </c>
      <c r="K457" s="141"/>
      <c r="L457" s="29"/>
      <c r="M457" s="142" t="s">
        <v>1</v>
      </c>
      <c r="N457" s="143" t="s">
        <v>43</v>
      </c>
      <c r="O457" s="144">
        <v>0</v>
      </c>
      <c r="P457" s="144">
        <f>O457*H457</f>
        <v>0</v>
      </c>
      <c r="Q457" s="144">
        <v>0</v>
      </c>
      <c r="R457" s="144">
        <f>Q457*H457</f>
        <v>0</v>
      </c>
      <c r="S457" s="144">
        <v>0</v>
      </c>
      <c r="T457" s="145">
        <f>S457*H457</f>
        <v>0</v>
      </c>
      <c r="AR457" s="146" t="s">
        <v>330</v>
      </c>
      <c r="AT457" s="146" t="s">
        <v>250</v>
      </c>
      <c r="AU457" s="146" t="s">
        <v>88</v>
      </c>
      <c r="AY457" s="17" t="s">
        <v>248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7" t="s">
        <v>86</v>
      </c>
      <c r="BK457" s="147">
        <f>ROUND(I457*H457,2)</f>
        <v>0</v>
      </c>
      <c r="BL457" s="17" t="s">
        <v>330</v>
      </c>
      <c r="BM457" s="146" t="s">
        <v>1290</v>
      </c>
    </row>
    <row r="458" spans="2:65" s="11" customFormat="1" ht="23" customHeight="1" x14ac:dyDescent="0.25">
      <c r="B458" s="215"/>
      <c r="C458" s="216"/>
      <c r="D458" s="217" t="s">
        <v>77</v>
      </c>
      <c r="E458" s="220" t="s">
        <v>621</v>
      </c>
      <c r="F458" s="220" t="s">
        <v>622</v>
      </c>
      <c r="G458" s="216"/>
      <c r="H458" s="216"/>
      <c r="I458" s="249"/>
      <c r="J458" s="221">
        <f>BK458</f>
        <v>0</v>
      </c>
      <c r="L458" s="123"/>
      <c r="M458" s="127"/>
      <c r="P458" s="128">
        <f>SUM(P459:P480)</f>
        <v>97.808700000000002</v>
      </c>
      <c r="R458" s="128">
        <f>SUM(R459:R480)</f>
        <v>0.65697249999999996</v>
      </c>
      <c r="T458" s="129">
        <f>SUM(T459:T480)</f>
        <v>0</v>
      </c>
      <c r="AR458" s="124" t="s">
        <v>88</v>
      </c>
      <c r="AT458" s="130" t="s">
        <v>77</v>
      </c>
      <c r="AU458" s="130" t="s">
        <v>86</v>
      </c>
      <c r="AY458" s="124" t="s">
        <v>248</v>
      </c>
      <c r="BK458" s="131">
        <f>SUM(BK459:BK480)</f>
        <v>0</v>
      </c>
    </row>
    <row r="459" spans="2:65" s="1" customFormat="1" ht="33" customHeight="1" x14ac:dyDescent="0.2">
      <c r="B459" s="184"/>
      <c r="C459" s="222" t="s">
        <v>1291</v>
      </c>
      <c r="D459" s="222" t="s">
        <v>250</v>
      </c>
      <c r="E459" s="223" t="s">
        <v>1292</v>
      </c>
      <c r="F459" s="224" t="s">
        <v>1293</v>
      </c>
      <c r="G459" s="225" t="s">
        <v>283</v>
      </c>
      <c r="H459" s="226">
        <v>60</v>
      </c>
      <c r="I459" s="180">
        <v>0</v>
      </c>
      <c r="J459" s="228">
        <f>ROUND(I459*H459,2)</f>
        <v>0</v>
      </c>
      <c r="K459" s="141"/>
      <c r="L459" s="29"/>
      <c r="M459" s="142" t="s">
        <v>1</v>
      </c>
      <c r="N459" s="143" t="s">
        <v>43</v>
      </c>
      <c r="O459" s="144">
        <v>0.69499999999999995</v>
      </c>
      <c r="P459" s="144">
        <f>O459*H459</f>
        <v>41.699999999999996</v>
      </c>
      <c r="Q459" s="144">
        <v>4.2500000000000003E-3</v>
      </c>
      <c r="R459" s="144">
        <f>Q459*H459</f>
        <v>0.255</v>
      </c>
      <c r="S459" s="144">
        <v>0</v>
      </c>
      <c r="T459" s="145">
        <f>S459*H459</f>
        <v>0</v>
      </c>
      <c r="AR459" s="146" t="s">
        <v>330</v>
      </c>
      <c r="AT459" s="146" t="s">
        <v>250</v>
      </c>
      <c r="AU459" s="146" t="s">
        <v>88</v>
      </c>
      <c r="AY459" s="17" t="s">
        <v>248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7" t="s">
        <v>86</v>
      </c>
      <c r="BK459" s="147">
        <f>ROUND(I459*H459,2)</f>
        <v>0</v>
      </c>
      <c r="BL459" s="17" t="s">
        <v>330</v>
      </c>
      <c r="BM459" s="146" t="s">
        <v>1294</v>
      </c>
    </row>
    <row r="460" spans="2:65" s="12" customFormat="1" x14ac:dyDescent="0.2">
      <c r="B460" s="229"/>
      <c r="C460" s="230"/>
      <c r="D460" s="231" t="s">
        <v>255</v>
      </c>
      <c r="E460" s="232" t="s">
        <v>1</v>
      </c>
      <c r="F460" s="233" t="s">
        <v>627</v>
      </c>
      <c r="G460" s="230"/>
      <c r="H460" s="234">
        <v>60</v>
      </c>
      <c r="I460" s="247"/>
      <c r="J460" s="230"/>
      <c r="L460" s="148"/>
      <c r="M460" s="150"/>
      <c r="T460" s="151"/>
      <c r="AT460" s="149" t="s">
        <v>255</v>
      </c>
      <c r="AU460" s="149" t="s">
        <v>88</v>
      </c>
      <c r="AV460" s="12" t="s">
        <v>88</v>
      </c>
      <c r="AW460" s="12" t="s">
        <v>34</v>
      </c>
      <c r="AX460" s="12" t="s">
        <v>86</v>
      </c>
      <c r="AY460" s="149" t="s">
        <v>248</v>
      </c>
    </row>
    <row r="461" spans="2:65" s="1" customFormat="1" ht="33" customHeight="1" x14ac:dyDescent="0.2">
      <c r="B461" s="184"/>
      <c r="C461" s="222" t="s">
        <v>1295</v>
      </c>
      <c r="D461" s="222" t="s">
        <v>250</v>
      </c>
      <c r="E461" s="223" t="s">
        <v>1296</v>
      </c>
      <c r="F461" s="224" t="s">
        <v>1297</v>
      </c>
      <c r="G461" s="225" t="s">
        <v>283</v>
      </c>
      <c r="H461" s="226">
        <v>30</v>
      </c>
      <c r="I461" s="180">
        <v>0</v>
      </c>
      <c r="J461" s="228">
        <f>ROUND(I461*H461,2)</f>
        <v>0</v>
      </c>
      <c r="K461" s="141"/>
      <c r="L461" s="29"/>
      <c r="M461" s="142" t="s">
        <v>1</v>
      </c>
      <c r="N461" s="143" t="s">
        <v>43</v>
      </c>
      <c r="O461" s="144">
        <v>0.84499999999999997</v>
      </c>
      <c r="P461" s="144">
        <f>O461*H461</f>
        <v>25.349999999999998</v>
      </c>
      <c r="Q461" s="144">
        <v>7.1199999999999996E-3</v>
      </c>
      <c r="R461" s="144">
        <f>Q461*H461</f>
        <v>0.21359999999999998</v>
      </c>
      <c r="S461" s="144">
        <v>0</v>
      </c>
      <c r="T461" s="145">
        <f>S461*H461</f>
        <v>0</v>
      </c>
      <c r="AR461" s="146" t="s">
        <v>330</v>
      </c>
      <c r="AT461" s="146" t="s">
        <v>250</v>
      </c>
      <c r="AU461" s="146" t="s">
        <v>88</v>
      </c>
      <c r="AY461" s="17" t="s">
        <v>248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7" t="s">
        <v>86</v>
      </c>
      <c r="BK461" s="147">
        <f>ROUND(I461*H461,2)</f>
        <v>0</v>
      </c>
      <c r="BL461" s="17" t="s">
        <v>330</v>
      </c>
      <c r="BM461" s="146" t="s">
        <v>1298</v>
      </c>
    </row>
    <row r="462" spans="2:65" s="12" customFormat="1" x14ac:dyDescent="0.2">
      <c r="B462" s="229"/>
      <c r="C462" s="230"/>
      <c r="D462" s="231" t="s">
        <v>255</v>
      </c>
      <c r="E462" s="232" t="s">
        <v>1</v>
      </c>
      <c r="F462" s="233" t="s">
        <v>1299</v>
      </c>
      <c r="G462" s="230"/>
      <c r="H462" s="234">
        <v>30</v>
      </c>
      <c r="I462" s="247"/>
      <c r="J462" s="230"/>
      <c r="L462" s="148"/>
      <c r="M462" s="150"/>
      <c r="T462" s="151"/>
      <c r="AT462" s="149" t="s">
        <v>255</v>
      </c>
      <c r="AU462" s="149" t="s">
        <v>88</v>
      </c>
      <c r="AV462" s="12" t="s">
        <v>88</v>
      </c>
      <c r="AW462" s="12" t="s">
        <v>34</v>
      </c>
      <c r="AX462" s="12" t="s">
        <v>86</v>
      </c>
      <c r="AY462" s="149" t="s">
        <v>248</v>
      </c>
    </row>
    <row r="463" spans="2:65" s="1" customFormat="1" ht="33" customHeight="1" x14ac:dyDescent="0.2">
      <c r="B463" s="184"/>
      <c r="C463" s="222" t="s">
        <v>1300</v>
      </c>
      <c r="D463" s="222" t="s">
        <v>250</v>
      </c>
      <c r="E463" s="223" t="s">
        <v>1301</v>
      </c>
      <c r="F463" s="224" t="s">
        <v>1302</v>
      </c>
      <c r="G463" s="225" t="s">
        <v>193</v>
      </c>
      <c r="H463" s="226">
        <v>10.199999999999999</v>
      </c>
      <c r="I463" s="180">
        <v>0</v>
      </c>
      <c r="J463" s="228">
        <f>ROUND(I463*H463,2)</f>
        <v>0</v>
      </c>
      <c r="K463" s="141"/>
      <c r="L463" s="29"/>
      <c r="M463" s="142" t="s">
        <v>1</v>
      </c>
      <c r="N463" s="143" t="s">
        <v>43</v>
      </c>
      <c r="O463" s="144">
        <v>1.125</v>
      </c>
      <c r="P463" s="144">
        <f>O463*H463</f>
        <v>11.475</v>
      </c>
      <c r="Q463" s="144">
        <v>9.7599999999999996E-3</v>
      </c>
      <c r="R463" s="144">
        <f>Q463*H463</f>
        <v>9.9551999999999988E-2</v>
      </c>
      <c r="S463" s="144">
        <v>0</v>
      </c>
      <c r="T463" s="145">
        <f>S463*H463</f>
        <v>0</v>
      </c>
      <c r="AR463" s="146" t="s">
        <v>330</v>
      </c>
      <c r="AT463" s="146" t="s">
        <v>250</v>
      </c>
      <c r="AU463" s="146" t="s">
        <v>88</v>
      </c>
      <c r="AY463" s="17" t="s">
        <v>248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7" t="s">
        <v>86</v>
      </c>
      <c r="BK463" s="147">
        <f>ROUND(I463*H463,2)</f>
        <v>0</v>
      </c>
      <c r="BL463" s="17" t="s">
        <v>330</v>
      </c>
      <c r="BM463" s="146" t="s">
        <v>1303</v>
      </c>
    </row>
    <row r="464" spans="2:65" s="12" customFormat="1" x14ac:dyDescent="0.2">
      <c r="B464" s="229"/>
      <c r="C464" s="230"/>
      <c r="D464" s="231" t="s">
        <v>255</v>
      </c>
      <c r="E464" s="232" t="s">
        <v>1</v>
      </c>
      <c r="F464" s="233" t="s">
        <v>1304</v>
      </c>
      <c r="G464" s="230"/>
      <c r="H464" s="234">
        <v>10.199999999999999</v>
      </c>
      <c r="I464" s="247"/>
      <c r="J464" s="230"/>
      <c r="L464" s="148"/>
      <c r="M464" s="150"/>
      <c r="T464" s="151"/>
      <c r="AT464" s="149" t="s">
        <v>255</v>
      </c>
      <c r="AU464" s="149" t="s">
        <v>88</v>
      </c>
      <c r="AV464" s="12" t="s">
        <v>88</v>
      </c>
      <c r="AW464" s="12" t="s">
        <v>34</v>
      </c>
      <c r="AX464" s="12" t="s">
        <v>86</v>
      </c>
      <c r="AY464" s="149" t="s">
        <v>248</v>
      </c>
    </row>
    <row r="465" spans="2:65" s="1" customFormat="1" ht="24.15" customHeight="1" x14ac:dyDescent="0.2">
      <c r="B465" s="184"/>
      <c r="C465" s="222" t="s">
        <v>1305</v>
      </c>
      <c r="D465" s="222" t="s">
        <v>250</v>
      </c>
      <c r="E465" s="223" t="s">
        <v>1306</v>
      </c>
      <c r="F465" s="224" t="s">
        <v>1307</v>
      </c>
      <c r="G465" s="225" t="s">
        <v>283</v>
      </c>
      <c r="H465" s="226">
        <v>2.2000000000000002</v>
      </c>
      <c r="I465" s="180">
        <v>0</v>
      </c>
      <c r="J465" s="228">
        <f>ROUND(I465*H465,2)</f>
        <v>0</v>
      </c>
      <c r="K465" s="141"/>
      <c r="L465" s="29"/>
      <c r="M465" s="142" t="s">
        <v>1</v>
      </c>
      <c r="N465" s="143" t="s">
        <v>43</v>
      </c>
      <c r="O465" s="144">
        <v>0.315</v>
      </c>
      <c r="P465" s="144">
        <f>O465*H465</f>
        <v>0.69300000000000006</v>
      </c>
      <c r="Q465" s="144">
        <v>2.16E-3</v>
      </c>
      <c r="R465" s="144">
        <f>Q465*H465</f>
        <v>4.7520000000000001E-3</v>
      </c>
      <c r="S465" s="144">
        <v>0</v>
      </c>
      <c r="T465" s="145">
        <f>S465*H465</f>
        <v>0</v>
      </c>
      <c r="AR465" s="146" t="s">
        <v>330</v>
      </c>
      <c r="AT465" s="146" t="s">
        <v>250</v>
      </c>
      <c r="AU465" s="146" t="s">
        <v>88</v>
      </c>
      <c r="AY465" s="17" t="s">
        <v>248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7" t="s">
        <v>86</v>
      </c>
      <c r="BK465" s="147">
        <f>ROUND(I465*H465,2)</f>
        <v>0</v>
      </c>
      <c r="BL465" s="17" t="s">
        <v>330</v>
      </c>
      <c r="BM465" s="146" t="s">
        <v>1308</v>
      </c>
    </row>
    <row r="466" spans="2:65" s="12" customFormat="1" x14ac:dyDescent="0.2">
      <c r="B466" s="229"/>
      <c r="C466" s="230"/>
      <c r="D466" s="231" t="s">
        <v>255</v>
      </c>
      <c r="E466" s="232" t="s">
        <v>1</v>
      </c>
      <c r="F466" s="233" t="s">
        <v>1309</v>
      </c>
      <c r="G466" s="230"/>
      <c r="H466" s="234">
        <v>2.2000000000000002</v>
      </c>
      <c r="I466" s="247"/>
      <c r="J466" s="230"/>
      <c r="L466" s="148"/>
      <c r="M466" s="150"/>
      <c r="T466" s="151"/>
      <c r="AT466" s="149" t="s">
        <v>255</v>
      </c>
      <c r="AU466" s="149" t="s">
        <v>88</v>
      </c>
      <c r="AV466" s="12" t="s">
        <v>88</v>
      </c>
      <c r="AW466" s="12" t="s">
        <v>34</v>
      </c>
      <c r="AX466" s="12" t="s">
        <v>86</v>
      </c>
      <c r="AY466" s="149" t="s">
        <v>248</v>
      </c>
    </row>
    <row r="467" spans="2:65" s="1" customFormat="1" ht="24.15" customHeight="1" x14ac:dyDescent="0.2">
      <c r="B467" s="184"/>
      <c r="C467" s="222" t="s">
        <v>1310</v>
      </c>
      <c r="D467" s="222" t="s">
        <v>250</v>
      </c>
      <c r="E467" s="223" t="s">
        <v>1311</v>
      </c>
      <c r="F467" s="224" t="s">
        <v>1312</v>
      </c>
      <c r="G467" s="225" t="s">
        <v>283</v>
      </c>
      <c r="H467" s="226">
        <v>4.3499999999999996</v>
      </c>
      <c r="I467" s="180">
        <v>0</v>
      </c>
      <c r="J467" s="228">
        <f>ROUND(I467*H467,2)</f>
        <v>0</v>
      </c>
      <c r="K467" s="141"/>
      <c r="L467" s="29"/>
      <c r="M467" s="142" t="s">
        <v>1</v>
      </c>
      <c r="N467" s="143" t="s">
        <v>43</v>
      </c>
      <c r="O467" s="144">
        <v>0.33100000000000002</v>
      </c>
      <c r="P467" s="144">
        <f>O467*H467</f>
        <v>1.4398499999999999</v>
      </c>
      <c r="Q467" s="144">
        <v>2.6900000000000001E-3</v>
      </c>
      <c r="R467" s="144">
        <f>Q467*H467</f>
        <v>1.17015E-2</v>
      </c>
      <c r="S467" s="144">
        <v>0</v>
      </c>
      <c r="T467" s="145">
        <f>S467*H467</f>
        <v>0</v>
      </c>
      <c r="AR467" s="146" t="s">
        <v>330</v>
      </c>
      <c r="AT467" s="146" t="s">
        <v>250</v>
      </c>
      <c r="AU467" s="146" t="s">
        <v>88</v>
      </c>
      <c r="AY467" s="17" t="s">
        <v>248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7" t="s">
        <v>86</v>
      </c>
      <c r="BK467" s="147">
        <f>ROUND(I467*H467,2)</f>
        <v>0</v>
      </c>
      <c r="BL467" s="17" t="s">
        <v>330</v>
      </c>
      <c r="BM467" s="146" t="s">
        <v>1313</v>
      </c>
    </row>
    <row r="468" spans="2:65" s="12" customFormat="1" x14ac:dyDescent="0.2">
      <c r="B468" s="229"/>
      <c r="C468" s="230"/>
      <c r="D468" s="231" t="s">
        <v>255</v>
      </c>
      <c r="E468" s="232" t="s">
        <v>1</v>
      </c>
      <c r="F468" s="233" t="s">
        <v>1314</v>
      </c>
      <c r="G468" s="230"/>
      <c r="H468" s="234">
        <v>4.3499999999999996</v>
      </c>
      <c r="I468" s="247"/>
      <c r="J468" s="230"/>
      <c r="L468" s="148"/>
      <c r="M468" s="150"/>
      <c r="T468" s="151"/>
      <c r="AT468" s="149" t="s">
        <v>255</v>
      </c>
      <c r="AU468" s="149" t="s">
        <v>88</v>
      </c>
      <c r="AV468" s="12" t="s">
        <v>88</v>
      </c>
      <c r="AW468" s="12" t="s">
        <v>34</v>
      </c>
      <c r="AX468" s="12" t="s">
        <v>86</v>
      </c>
      <c r="AY468" s="149" t="s">
        <v>248</v>
      </c>
    </row>
    <row r="469" spans="2:65" s="1" customFormat="1" ht="24.15" customHeight="1" x14ac:dyDescent="0.2">
      <c r="B469" s="184"/>
      <c r="C469" s="222" t="s">
        <v>1315</v>
      </c>
      <c r="D469" s="222" t="s">
        <v>250</v>
      </c>
      <c r="E469" s="223" t="s">
        <v>1316</v>
      </c>
      <c r="F469" s="224" t="s">
        <v>1317</v>
      </c>
      <c r="G469" s="225" t="s">
        <v>283</v>
      </c>
      <c r="H469" s="226">
        <v>5.75</v>
      </c>
      <c r="I469" s="180">
        <v>0</v>
      </c>
      <c r="J469" s="228">
        <f>ROUND(I469*H469,2)</f>
        <v>0</v>
      </c>
      <c r="K469" s="141"/>
      <c r="L469" s="29"/>
      <c r="M469" s="142" t="s">
        <v>1</v>
      </c>
      <c r="N469" s="143" t="s">
        <v>43</v>
      </c>
      <c r="O469" s="144">
        <v>0.34699999999999998</v>
      </c>
      <c r="P469" s="144">
        <f>O469*H469</f>
        <v>1.99525</v>
      </c>
      <c r="Q469" s="144">
        <v>3.5799999999999998E-3</v>
      </c>
      <c r="R469" s="144">
        <f>Q469*H469</f>
        <v>2.0584999999999999E-2</v>
      </c>
      <c r="S469" s="144">
        <v>0</v>
      </c>
      <c r="T469" s="145">
        <f>S469*H469</f>
        <v>0</v>
      </c>
      <c r="AR469" s="146" t="s">
        <v>330</v>
      </c>
      <c r="AT469" s="146" t="s">
        <v>250</v>
      </c>
      <c r="AU469" s="146" t="s">
        <v>88</v>
      </c>
      <c r="AY469" s="17" t="s">
        <v>248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7" t="s">
        <v>86</v>
      </c>
      <c r="BK469" s="147">
        <f>ROUND(I469*H469,2)</f>
        <v>0</v>
      </c>
      <c r="BL469" s="17" t="s">
        <v>330</v>
      </c>
      <c r="BM469" s="146" t="s">
        <v>1318</v>
      </c>
    </row>
    <row r="470" spans="2:65" s="12" customFormat="1" x14ac:dyDescent="0.2">
      <c r="B470" s="229"/>
      <c r="C470" s="230"/>
      <c r="D470" s="231" t="s">
        <v>255</v>
      </c>
      <c r="E470" s="232" t="s">
        <v>1</v>
      </c>
      <c r="F470" s="233" t="s">
        <v>1319</v>
      </c>
      <c r="G470" s="230"/>
      <c r="H470" s="234">
        <v>5.75</v>
      </c>
      <c r="I470" s="247"/>
      <c r="J470" s="230"/>
      <c r="L470" s="148"/>
      <c r="M470" s="150"/>
      <c r="T470" s="151"/>
      <c r="AT470" s="149" t="s">
        <v>255</v>
      </c>
      <c r="AU470" s="149" t="s">
        <v>88</v>
      </c>
      <c r="AV470" s="12" t="s">
        <v>88</v>
      </c>
      <c r="AW470" s="12" t="s">
        <v>34</v>
      </c>
      <c r="AX470" s="12" t="s">
        <v>86</v>
      </c>
      <c r="AY470" s="149" t="s">
        <v>248</v>
      </c>
    </row>
    <row r="471" spans="2:65" s="1" customFormat="1" ht="24.15" customHeight="1" x14ac:dyDescent="0.2">
      <c r="B471" s="184"/>
      <c r="C471" s="222" t="s">
        <v>1320</v>
      </c>
      <c r="D471" s="222" t="s">
        <v>250</v>
      </c>
      <c r="E471" s="223" t="s">
        <v>1321</v>
      </c>
      <c r="F471" s="224" t="s">
        <v>1322</v>
      </c>
      <c r="G471" s="225" t="s">
        <v>283</v>
      </c>
      <c r="H471" s="226">
        <v>1.5</v>
      </c>
      <c r="I471" s="180">
        <v>0</v>
      </c>
      <c r="J471" s="228">
        <f>ROUND(I471*H471,2)</f>
        <v>0</v>
      </c>
      <c r="K471" s="141"/>
      <c r="L471" s="29"/>
      <c r="M471" s="142" t="s">
        <v>1</v>
      </c>
      <c r="N471" s="143" t="s">
        <v>43</v>
      </c>
      <c r="O471" s="144">
        <v>0.61299999999999999</v>
      </c>
      <c r="P471" s="144">
        <f>O471*H471</f>
        <v>0.91949999999999998</v>
      </c>
      <c r="Q471" s="144">
        <v>9.5999999999999992E-3</v>
      </c>
      <c r="R471" s="144">
        <f>Q471*H471</f>
        <v>1.44E-2</v>
      </c>
      <c r="S471" s="144">
        <v>0</v>
      </c>
      <c r="T471" s="145">
        <f>S471*H471</f>
        <v>0</v>
      </c>
      <c r="AR471" s="146" t="s">
        <v>330</v>
      </c>
      <c r="AT471" s="146" t="s">
        <v>250</v>
      </c>
      <c r="AU471" s="146" t="s">
        <v>88</v>
      </c>
      <c r="AY471" s="17" t="s">
        <v>248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7" t="s">
        <v>86</v>
      </c>
      <c r="BK471" s="147">
        <f>ROUND(I471*H471,2)</f>
        <v>0</v>
      </c>
      <c r="BL471" s="17" t="s">
        <v>330</v>
      </c>
      <c r="BM471" s="146" t="s">
        <v>1323</v>
      </c>
    </row>
    <row r="472" spans="2:65" s="12" customFormat="1" x14ac:dyDescent="0.2">
      <c r="B472" s="229"/>
      <c r="C472" s="230"/>
      <c r="D472" s="231" t="s">
        <v>255</v>
      </c>
      <c r="E472" s="232" t="s">
        <v>1</v>
      </c>
      <c r="F472" s="233" t="s">
        <v>1324</v>
      </c>
      <c r="G472" s="230"/>
      <c r="H472" s="234">
        <v>1.5</v>
      </c>
      <c r="I472" s="247"/>
      <c r="J472" s="230"/>
      <c r="L472" s="148"/>
      <c r="M472" s="150"/>
      <c r="T472" s="151"/>
      <c r="AT472" s="149" t="s">
        <v>255</v>
      </c>
      <c r="AU472" s="149" t="s">
        <v>88</v>
      </c>
      <c r="AV472" s="12" t="s">
        <v>88</v>
      </c>
      <c r="AW472" s="12" t="s">
        <v>34</v>
      </c>
      <c r="AX472" s="12" t="s">
        <v>86</v>
      </c>
      <c r="AY472" s="149" t="s">
        <v>248</v>
      </c>
    </row>
    <row r="473" spans="2:65" s="1" customFormat="1" ht="33" customHeight="1" x14ac:dyDescent="0.2">
      <c r="B473" s="184"/>
      <c r="C473" s="222" t="s">
        <v>1325</v>
      </c>
      <c r="D473" s="222" t="s">
        <v>250</v>
      </c>
      <c r="E473" s="223" t="s">
        <v>1326</v>
      </c>
      <c r="F473" s="224" t="s">
        <v>1327</v>
      </c>
      <c r="G473" s="225" t="s">
        <v>283</v>
      </c>
      <c r="H473" s="226">
        <v>8.5500000000000007</v>
      </c>
      <c r="I473" s="180">
        <v>0</v>
      </c>
      <c r="J473" s="228">
        <f>ROUND(I473*H473,2)</f>
        <v>0</v>
      </c>
      <c r="K473" s="141"/>
      <c r="L473" s="29"/>
      <c r="M473" s="142" t="s">
        <v>1</v>
      </c>
      <c r="N473" s="143" t="s">
        <v>43</v>
      </c>
      <c r="O473" s="144">
        <v>1.462</v>
      </c>
      <c r="P473" s="144">
        <f>O473*H473</f>
        <v>12.500100000000002</v>
      </c>
      <c r="Q473" s="144">
        <v>3.0400000000000002E-3</v>
      </c>
      <c r="R473" s="144">
        <f>Q473*H473</f>
        <v>2.5992000000000005E-2</v>
      </c>
      <c r="S473" s="144">
        <v>0</v>
      </c>
      <c r="T473" s="145">
        <f>S473*H473</f>
        <v>0</v>
      </c>
      <c r="AR473" s="146" t="s">
        <v>330</v>
      </c>
      <c r="AT473" s="146" t="s">
        <v>250</v>
      </c>
      <c r="AU473" s="146" t="s">
        <v>88</v>
      </c>
      <c r="AY473" s="17" t="s">
        <v>248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7" t="s">
        <v>86</v>
      </c>
      <c r="BK473" s="147">
        <f>ROUND(I473*H473,2)</f>
        <v>0</v>
      </c>
      <c r="BL473" s="17" t="s">
        <v>330</v>
      </c>
      <c r="BM473" s="146" t="s">
        <v>1328</v>
      </c>
    </row>
    <row r="474" spans="2:65" s="12" customFormat="1" x14ac:dyDescent="0.2">
      <c r="B474" s="229"/>
      <c r="C474" s="230"/>
      <c r="D474" s="231" t="s">
        <v>255</v>
      </c>
      <c r="E474" s="232" t="s">
        <v>1</v>
      </c>
      <c r="F474" s="233" t="s">
        <v>1329</v>
      </c>
      <c r="G474" s="230"/>
      <c r="H474" s="234">
        <v>8.5500000000000007</v>
      </c>
      <c r="I474" s="247"/>
      <c r="J474" s="230"/>
      <c r="L474" s="148"/>
      <c r="M474" s="150"/>
      <c r="T474" s="151"/>
      <c r="AT474" s="149" t="s">
        <v>255</v>
      </c>
      <c r="AU474" s="149" t="s">
        <v>88</v>
      </c>
      <c r="AV474" s="12" t="s">
        <v>88</v>
      </c>
      <c r="AW474" s="12" t="s">
        <v>34</v>
      </c>
      <c r="AX474" s="12" t="s">
        <v>86</v>
      </c>
      <c r="AY474" s="149" t="s">
        <v>248</v>
      </c>
    </row>
    <row r="475" spans="2:65" s="1" customFormat="1" ht="24.15" customHeight="1" x14ac:dyDescent="0.2">
      <c r="B475" s="184"/>
      <c r="C475" s="222" t="s">
        <v>1330</v>
      </c>
      <c r="D475" s="222" t="s">
        <v>250</v>
      </c>
      <c r="E475" s="223" t="s">
        <v>1331</v>
      </c>
      <c r="F475" s="224" t="s">
        <v>1332</v>
      </c>
      <c r="G475" s="225" t="s">
        <v>283</v>
      </c>
      <c r="H475" s="226">
        <v>4</v>
      </c>
      <c r="I475" s="180">
        <v>0</v>
      </c>
      <c r="J475" s="228">
        <f>ROUND(I475*H475,2)</f>
        <v>0</v>
      </c>
      <c r="K475" s="141"/>
      <c r="L475" s="29"/>
      <c r="M475" s="142" t="s">
        <v>1</v>
      </c>
      <c r="N475" s="143" t="s">
        <v>43</v>
      </c>
      <c r="O475" s="144">
        <v>0.33400000000000002</v>
      </c>
      <c r="P475" s="144">
        <f>O475*H475</f>
        <v>1.3360000000000001</v>
      </c>
      <c r="Q475" s="144">
        <v>2.1700000000000001E-3</v>
      </c>
      <c r="R475" s="144">
        <f>Q475*H475</f>
        <v>8.6800000000000002E-3</v>
      </c>
      <c r="S475" s="144">
        <v>0</v>
      </c>
      <c r="T475" s="145">
        <f>S475*H475</f>
        <v>0</v>
      </c>
      <c r="AR475" s="146" t="s">
        <v>330</v>
      </c>
      <c r="AT475" s="146" t="s">
        <v>250</v>
      </c>
      <c r="AU475" s="146" t="s">
        <v>88</v>
      </c>
      <c r="AY475" s="17" t="s">
        <v>248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7" t="s">
        <v>86</v>
      </c>
      <c r="BK475" s="147">
        <f>ROUND(I475*H475,2)</f>
        <v>0</v>
      </c>
      <c r="BL475" s="17" t="s">
        <v>330</v>
      </c>
      <c r="BM475" s="146" t="s">
        <v>1333</v>
      </c>
    </row>
    <row r="476" spans="2:65" s="12" customFormat="1" x14ac:dyDescent="0.2">
      <c r="B476" s="229"/>
      <c r="C476" s="230"/>
      <c r="D476" s="231" t="s">
        <v>255</v>
      </c>
      <c r="E476" s="232" t="s">
        <v>1</v>
      </c>
      <c r="F476" s="233" t="s">
        <v>1334</v>
      </c>
      <c r="G476" s="230"/>
      <c r="H476" s="234">
        <v>4</v>
      </c>
      <c r="I476" s="247"/>
      <c r="J476" s="230"/>
      <c r="L476" s="148"/>
      <c r="M476" s="150"/>
      <c r="T476" s="151"/>
      <c r="AT476" s="149" t="s">
        <v>255</v>
      </c>
      <c r="AU476" s="149" t="s">
        <v>88</v>
      </c>
      <c r="AV476" s="12" t="s">
        <v>88</v>
      </c>
      <c r="AW476" s="12" t="s">
        <v>34</v>
      </c>
      <c r="AX476" s="12" t="s">
        <v>86</v>
      </c>
      <c r="AY476" s="149" t="s">
        <v>248</v>
      </c>
    </row>
    <row r="477" spans="2:65" s="1" customFormat="1" ht="24.15" customHeight="1" x14ac:dyDescent="0.2">
      <c r="B477" s="184"/>
      <c r="C477" s="222" t="s">
        <v>1335</v>
      </c>
      <c r="D477" s="222" t="s">
        <v>250</v>
      </c>
      <c r="E477" s="223" t="s">
        <v>1336</v>
      </c>
      <c r="F477" s="224" t="s">
        <v>1337</v>
      </c>
      <c r="G477" s="225" t="s">
        <v>259</v>
      </c>
      <c r="H477" s="226">
        <v>1</v>
      </c>
      <c r="I477" s="180">
        <v>0</v>
      </c>
      <c r="J477" s="228">
        <f>ROUND(I477*H477,2)</f>
        <v>0</v>
      </c>
      <c r="K477" s="141"/>
      <c r="L477" s="29"/>
      <c r="M477" s="142" t="s">
        <v>1</v>
      </c>
      <c r="N477" s="143" t="s">
        <v>43</v>
      </c>
      <c r="O477" s="144">
        <v>0.4</v>
      </c>
      <c r="P477" s="144">
        <f>O477*H477</f>
        <v>0.4</v>
      </c>
      <c r="Q477" s="144">
        <v>0</v>
      </c>
      <c r="R477" s="144">
        <f>Q477*H477</f>
        <v>0</v>
      </c>
      <c r="S477" s="144">
        <v>0</v>
      </c>
      <c r="T477" s="145">
        <f>S477*H477</f>
        <v>0</v>
      </c>
      <c r="AR477" s="146" t="s">
        <v>330</v>
      </c>
      <c r="AT477" s="146" t="s">
        <v>250</v>
      </c>
      <c r="AU477" s="146" t="s">
        <v>88</v>
      </c>
      <c r="AY477" s="17" t="s">
        <v>248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7" t="s">
        <v>86</v>
      </c>
      <c r="BK477" s="147">
        <f>ROUND(I477*H477,2)</f>
        <v>0</v>
      </c>
      <c r="BL477" s="17" t="s">
        <v>330</v>
      </c>
      <c r="BM477" s="146" t="s">
        <v>1338</v>
      </c>
    </row>
    <row r="478" spans="2:65" s="12" customFormat="1" x14ac:dyDescent="0.2">
      <c r="B478" s="229"/>
      <c r="C478" s="230"/>
      <c r="D478" s="231" t="s">
        <v>255</v>
      </c>
      <c r="E478" s="232" t="s">
        <v>1</v>
      </c>
      <c r="F478" s="233" t="s">
        <v>1339</v>
      </c>
      <c r="G478" s="230"/>
      <c r="H478" s="234">
        <v>1</v>
      </c>
      <c r="I478" s="247"/>
      <c r="J478" s="230"/>
      <c r="L478" s="148"/>
      <c r="M478" s="150"/>
      <c r="T478" s="151"/>
      <c r="AT478" s="149" t="s">
        <v>255</v>
      </c>
      <c r="AU478" s="149" t="s">
        <v>88</v>
      </c>
      <c r="AV478" s="12" t="s">
        <v>88</v>
      </c>
      <c r="AW478" s="12" t="s">
        <v>34</v>
      </c>
      <c r="AX478" s="12" t="s">
        <v>86</v>
      </c>
      <c r="AY478" s="149" t="s">
        <v>248</v>
      </c>
    </row>
    <row r="479" spans="2:65" s="1" customFormat="1" ht="16.5" customHeight="1" x14ac:dyDescent="0.2">
      <c r="B479" s="184"/>
      <c r="C479" s="240" t="s">
        <v>1340</v>
      </c>
      <c r="D479" s="240" t="s">
        <v>351</v>
      </c>
      <c r="E479" s="241" t="s">
        <v>1341</v>
      </c>
      <c r="F479" s="242" t="s">
        <v>1342</v>
      </c>
      <c r="G479" s="243" t="s">
        <v>259</v>
      </c>
      <c r="H479" s="244">
        <v>1</v>
      </c>
      <c r="I479" s="181">
        <v>0</v>
      </c>
      <c r="J479" s="246">
        <f>ROUND(I479*H479,2)</f>
        <v>0</v>
      </c>
      <c r="K479" s="156"/>
      <c r="L479" s="157"/>
      <c r="M479" s="158" t="s">
        <v>1</v>
      </c>
      <c r="N479" s="159" t="s">
        <v>43</v>
      </c>
      <c r="O479" s="144">
        <v>0</v>
      </c>
      <c r="P479" s="144">
        <f>O479*H479</f>
        <v>0</v>
      </c>
      <c r="Q479" s="144">
        <v>2.7100000000000002E-3</v>
      </c>
      <c r="R479" s="144">
        <f>Q479*H479</f>
        <v>2.7100000000000002E-3</v>
      </c>
      <c r="S479" s="144">
        <v>0</v>
      </c>
      <c r="T479" s="145">
        <f>S479*H479</f>
        <v>0</v>
      </c>
      <c r="AR479" s="146" t="s">
        <v>409</v>
      </c>
      <c r="AT479" s="146" t="s">
        <v>351</v>
      </c>
      <c r="AU479" s="146" t="s">
        <v>88</v>
      </c>
      <c r="AY479" s="17" t="s">
        <v>248</v>
      </c>
      <c r="BE479" s="147">
        <f>IF(N479="základní",J479,0)</f>
        <v>0</v>
      </c>
      <c r="BF479" s="147">
        <f>IF(N479="snížená",J479,0)</f>
        <v>0</v>
      </c>
      <c r="BG479" s="147">
        <f>IF(N479="zákl. přenesená",J479,0)</f>
        <v>0</v>
      </c>
      <c r="BH479" s="147">
        <f>IF(N479="sníž. přenesená",J479,0)</f>
        <v>0</v>
      </c>
      <c r="BI479" s="147">
        <f>IF(N479="nulová",J479,0)</f>
        <v>0</v>
      </c>
      <c r="BJ479" s="17" t="s">
        <v>86</v>
      </c>
      <c r="BK479" s="147">
        <f>ROUND(I479*H479,2)</f>
        <v>0</v>
      </c>
      <c r="BL479" s="17" t="s">
        <v>330</v>
      </c>
      <c r="BM479" s="146" t="s">
        <v>1343</v>
      </c>
    </row>
    <row r="480" spans="2:65" s="1" customFormat="1" ht="24.15" customHeight="1" x14ac:dyDescent="0.2">
      <c r="B480" s="184"/>
      <c r="C480" s="222" t="s">
        <v>1344</v>
      </c>
      <c r="D480" s="222" t="s">
        <v>250</v>
      </c>
      <c r="E480" s="223" t="s">
        <v>1345</v>
      </c>
      <c r="F480" s="224" t="s">
        <v>1346</v>
      </c>
      <c r="G480" s="225" t="s">
        <v>1136</v>
      </c>
      <c r="H480" s="263">
        <v>0</v>
      </c>
      <c r="I480" s="180">
        <v>0</v>
      </c>
      <c r="J480" s="228">
        <f>ROUND(I480*H480,2)</f>
        <v>0</v>
      </c>
      <c r="K480" s="141"/>
      <c r="L480" s="29"/>
      <c r="M480" s="142" t="s">
        <v>1</v>
      </c>
      <c r="N480" s="143" t="s">
        <v>43</v>
      </c>
      <c r="O480" s="144">
        <v>0</v>
      </c>
      <c r="P480" s="144">
        <f>O480*H480</f>
        <v>0</v>
      </c>
      <c r="Q480" s="144">
        <v>0</v>
      </c>
      <c r="R480" s="144">
        <f>Q480*H480</f>
        <v>0</v>
      </c>
      <c r="S480" s="144">
        <v>0</v>
      </c>
      <c r="T480" s="145">
        <f>S480*H480</f>
        <v>0</v>
      </c>
      <c r="AR480" s="146" t="s">
        <v>330</v>
      </c>
      <c r="AT480" s="146" t="s">
        <v>250</v>
      </c>
      <c r="AU480" s="146" t="s">
        <v>88</v>
      </c>
      <c r="AY480" s="17" t="s">
        <v>248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7" t="s">
        <v>86</v>
      </c>
      <c r="BK480" s="147">
        <f>ROUND(I480*H480,2)</f>
        <v>0</v>
      </c>
      <c r="BL480" s="17" t="s">
        <v>330</v>
      </c>
      <c r="BM480" s="146" t="s">
        <v>1347</v>
      </c>
    </row>
    <row r="481" spans="2:65" s="11" customFormat="1" ht="23" customHeight="1" x14ac:dyDescent="0.25">
      <c r="B481" s="215"/>
      <c r="C481" s="216"/>
      <c r="D481" s="217" t="s">
        <v>77</v>
      </c>
      <c r="E481" s="220" t="s">
        <v>468</v>
      </c>
      <c r="F481" s="220" t="s">
        <v>469</v>
      </c>
      <c r="G481" s="216"/>
      <c r="H481" s="216"/>
      <c r="I481" s="249"/>
      <c r="J481" s="221">
        <f>BK481</f>
        <v>0</v>
      </c>
      <c r="L481" s="123"/>
      <c r="M481" s="127"/>
      <c r="P481" s="128">
        <f>SUM(P482:P564)</f>
        <v>372.80538199999995</v>
      </c>
      <c r="R481" s="128">
        <f>SUM(R482:R564)</f>
        <v>2.0835968400000002</v>
      </c>
      <c r="T481" s="129">
        <f>SUM(T482:T564)</f>
        <v>0</v>
      </c>
      <c r="AR481" s="124" t="s">
        <v>88</v>
      </c>
      <c r="AT481" s="130" t="s">
        <v>77</v>
      </c>
      <c r="AU481" s="130" t="s">
        <v>86</v>
      </c>
      <c r="AY481" s="124" t="s">
        <v>248</v>
      </c>
      <c r="BK481" s="131">
        <f>SUM(BK482:BK564)</f>
        <v>0</v>
      </c>
    </row>
    <row r="482" spans="2:65" s="1" customFormat="1" ht="24.15" customHeight="1" x14ac:dyDescent="0.2">
      <c r="B482" s="184"/>
      <c r="C482" s="222" t="s">
        <v>1348</v>
      </c>
      <c r="D482" s="222" t="s">
        <v>250</v>
      </c>
      <c r="E482" s="223" t="s">
        <v>366</v>
      </c>
      <c r="F482" s="224" t="s">
        <v>1349</v>
      </c>
      <c r="G482" s="225" t="s">
        <v>911</v>
      </c>
      <c r="H482" s="226">
        <v>1</v>
      </c>
      <c r="I482" s="180">
        <v>0</v>
      </c>
      <c r="J482" s="228">
        <f>ROUND(I482*H482,2)</f>
        <v>0</v>
      </c>
      <c r="K482" s="141"/>
      <c r="L482" s="29"/>
      <c r="M482" s="142" t="s">
        <v>1</v>
      </c>
      <c r="N482" s="143" t="s">
        <v>43</v>
      </c>
      <c r="O482" s="144">
        <v>0.3</v>
      </c>
      <c r="P482" s="144">
        <f>O482*H482</f>
        <v>0.3</v>
      </c>
      <c r="Q482" s="144">
        <v>0</v>
      </c>
      <c r="R482" s="144">
        <f>Q482*H482</f>
        <v>0</v>
      </c>
      <c r="S482" s="144">
        <v>0</v>
      </c>
      <c r="T482" s="145">
        <f>S482*H482</f>
        <v>0</v>
      </c>
      <c r="AR482" s="146" t="s">
        <v>330</v>
      </c>
      <c r="AT482" s="146" t="s">
        <v>250</v>
      </c>
      <c r="AU482" s="146" t="s">
        <v>88</v>
      </c>
      <c r="AY482" s="17" t="s">
        <v>248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7" t="s">
        <v>86</v>
      </c>
      <c r="BK482" s="147">
        <f>ROUND(I482*H482,2)</f>
        <v>0</v>
      </c>
      <c r="BL482" s="17" t="s">
        <v>330</v>
      </c>
      <c r="BM482" s="146" t="s">
        <v>1350</v>
      </c>
    </row>
    <row r="483" spans="2:65" s="1" customFormat="1" ht="16.5" customHeight="1" x14ac:dyDescent="0.2">
      <c r="B483" s="184"/>
      <c r="C483" s="222" t="s">
        <v>1351</v>
      </c>
      <c r="D483" s="222" t="s">
        <v>250</v>
      </c>
      <c r="E483" s="223" t="s">
        <v>1352</v>
      </c>
      <c r="F483" s="224" t="s">
        <v>1353</v>
      </c>
      <c r="G483" s="225" t="s">
        <v>259</v>
      </c>
      <c r="H483" s="226">
        <v>4</v>
      </c>
      <c r="I483" s="180">
        <v>0</v>
      </c>
      <c r="J483" s="228">
        <f>ROUND(I483*H483,2)</f>
        <v>0</v>
      </c>
      <c r="K483" s="141"/>
      <c r="L483" s="29"/>
      <c r="M483" s="142" t="s">
        <v>1</v>
      </c>
      <c r="N483" s="143" t="s">
        <v>43</v>
      </c>
      <c r="O483" s="144">
        <v>1.345</v>
      </c>
      <c r="P483" s="144">
        <f>O483*H483</f>
        <v>5.38</v>
      </c>
      <c r="Q483" s="144">
        <v>0</v>
      </c>
      <c r="R483" s="144">
        <f>Q483*H483</f>
        <v>0</v>
      </c>
      <c r="S483" s="144">
        <v>0</v>
      </c>
      <c r="T483" s="145">
        <f>S483*H483</f>
        <v>0</v>
      </c>
      <c r="AR483" s="146" t="s">
        <v>330</v>
      </c>
      <c r="AT483" s="146" t="s">
        <v>250</v>
      </c>
      <c r="AU483" s="146" t="s">
        <v>88</v>
      </c>
      <c r="AY483" s="17" t="s">
        <v>248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7" t="s">
        <v>86</v>
      </c>
      <c r="BK483" s="147">
        <f>ROUND(I483*H483,2)</f>
        <v>0</v>
      </c>
      <c r="BL483" s="17" t="s">
        <v>330</v>
      </c>
      <c r="BM483" s="146" t="s">
        <v>1354</v>
      </c>
    </row>
    <row r="484" spans="2:65" s="12" customFormat="1" x14ac:dyDescent="0.2">
      <c r="B484" s="229"/>
      <c r="C484" s="230"/>
      <c r="D484" s="231" t="s">
        <v>255</v>
      </c>
      <c r="E484" s="232" t="s">
        <v>1</v>
      </c>
      <c r="F484" s="233" t="s">
        <v>1355</v>
      </c>
      <c r="G484" s="230"/>
      <c r="H484" s="234">
        <v>1</v>
      </c>
      <c r="I484" s="247"/>
      <c r="J484" s="230"/>
      <c r="L484" s="148"/>
      <c r="M484" s="150"/>
      <c r="T484" s="151"/>
      <c r="AT484" s="149" t="s">
        <v>255</v>
      </c>
      <c r="AU484" s="149" t="s">
        <v>88</v>
      </c>
      <c r="AV484" s="12" t="s">
        <v>88</v>
      </c>
      <c r="AW484" s="12" t="s">
        <v>34</v>
      </c>
      <c r="AX484" s="12" t="s">
        <v>78</v>
      </c>
      <c r="AY484" s="149" t="s">
        <v>248</v>
      </c>
    </row>
    <row r="485" spans="2:65" s="12" customFormat="1" x14ac:dyDescent="0.2">
      <c r="B485" s="229"/>
      <c r="C485" s="230"/>
      <c r="D485" s="231" t="s">
        <v>255</v>
      </c>
      <c r="E485" s="232" t="s">
        <v>1</v>
      </c>
      <c r="F485" s="233" t="s">
        <v>1356</v>
      </c>
      <c r="G485" s="230"/>
      <c r="H485" s="234">
        <v>1</v>
      </c>
      <c r="I485" s="247"/>
      <c r="J485" s="230"/>
      <c r="L485" s="148"/>
      <c r="M485" s="150"/>
      <c r="T485" s="151"/>
      <c r="AT485" s="149" t="s">
        <v>255</v>
      </c>
      <c r="AU485" s="149" t="s">
        <v>88</v>
      </c>
      <c r="AV485" s="12" t="s">
        <v>88</v>
      </c>
      <c r="AW485" s="12" t="s">
        <v>34</v>
      </c>
      <c r="AX485" s="12" t="s">
        <v>78</v>
      </c>
      <c r="AY485" s="149" t="s">
        <v>248</v>
      </c>
    </row>
    <row r="486" spans="2:65" s="12" customFormat="1" x14ac:dyDescent="0.2">
      <c r="B486" s="229"/>
      <c r="C486" s="230"/>
      <c r="D486" s="231" t="s">
        <v>255</v>
      </c>
      <c r="E486" s="232" t="s">
        <v>1</v>
      </c>
      <c r="F486" s="233" t="s">
        <v>1357</v>
      </c>
      <c r="G486" s="230"/>
      <c r="H486" s="234">
        <v>1</v>
      </c>
      <c r="I486" s="247"/>
      <c r="J486" s="230"/>
      <c r="L486" s="148"/>
      <c r="M486" s="150"/>
      <c r="T486" s="151"/>
      <c r="AT486" s="149" t="s">
        <v>255</v>
      </c>
      <c r="AU486" s="149" t="s">
        <v>88</v>
      </c>
      <c r="AV486" s="12" t="s">
        <v>88</v>
      </c>
      <c r="AW486" s="12" t="s">
        <v>34</v>
      </c>
      <c r="AX486" s="12" t="s">
        <v>78</v>
      </c>
      <c r="AY486" s="149" t="s">
        <v>248</v>
      </c>
    </row>
    <row r="487" spans="2:65" s="12" customFormat="1" x14ac:dyDescent="0.2">
      <c r="B487" s="229"/>
      <c r="C487" s="230"/>
      <c r="D487" s="231" t="s">
        <v>255</v>
      </c>
      <c r="E487" s="232" t="s">
        <v>1</v>
      </c>
      <c r="F487" s="233" t="s">
        <v>1358</v>
      </c>
      <c r="G487" s="230"/>
      <c r="H487" s="234">
        <v>1</v>
      </c>
      <c r="I487" s="247"/>
      <c r="J487" s="230"/>
      <c r="L487" s="148"/>
      <c r="M487" s="150"/>
      <c r="T487" s="151"/>
      <c r="AT487" s="149" t="s">
        <v>255</v>
      </c>
      <c r="AU487" s="149" t="s">
        <v>88</v>
      </c>
      <c r="AV487" s="12" t="s">
        <v>88</v>
      </c>
      <c r="AW487" s="12" t="s">
        <v>34</v>
      </c>
      <c r="AX487" s="12" t="s">
        <v>78</v>
      </c>
      <c r="AY487" s="149" t="s">
        <v>248</v>
      </c>
    </row>
    <row r="488" spans="2:65" s="13" customFormat="1" x14ac:dyDescent="0.2">
      <c r="B488" s="235"/>
      <c r="C488" s="236"/>
      <c r="D488" s="231" t="s">
        <v>255</v>
      </c>
      <c r="E488" s="237" t="s">
        <v>1</v>
      </c>
      <c r="F488" s="238" t="s">
        <v>275</v>
      </c>
      <c r="G488" s="236"/>
      <c r="H488" s="239">
        <v>4</v>
      </c>
      <c r="I488" s="248"/>
      <c r="J488" s="236"/>
      <c r="L488" s="152"/>
      <c r="M488" s="154"/>
      <c r="T488" s="155"/>
      <c r="AT488" s="153" t="s">
        <v>255</v>
      </c>
      <c r="AU488" s="153" t="s">
        <v>88</v>
      </c>
      <c r="AV488" s="13" t="s">
        <v>253</v>
      </c>
      <c r="AW488" s="13" t="s">
        <v>34</v>
      </c>
      <c r="AX488" s="13" t="s">
        <v>86</v>
      </c>
      <c r="AY488" s="153" t="s">
        <v>248</v>
      </c>
    </row>
    <row r="489" spans="2:65" s="1" customFormat="1" ht="24.15" customHeight="1" x14ac:dyDescent="0.2">
      <c r="B489" s="184"/>
      <c r="C489" s="222" t="s">
        <v>1359</v>
      </c>
      <c r="D489" s="222" t="s">
        <v>250</v>
      </c>
      <c r="E489" s="223" t="s">
        <v>1360</v>
      </c>
      <c r="F489" s="224" t="s">
        <v>1361</v>
      </c>
      <c r="G489" s="225" t="s">
        <v>193</v>
      </c>
      <c r="H489" s="226">
        <v>60.7</v>
      </c>
      <c r="I489" s="180">
        <v>0</v>
      </c>
      <c r="J489" s="228">
        <f>ROUND(I489*H489,2)</f>
        <v>0</v>
      </c>
      <c r="K489" s="141"/>
      <c r="L489" s="29"/>
      <c r="M489" s="142" t="s">
        <v>1</v>
      </c>
      <c r="N489" s="143" t="s">
        <v>43</v>
      </c>
      <c r="O489" s="144">
        <v>1.5589999999999999</v>
      </c>
      <c r="P489" s="144">
        <f>O489*H489</f>
        <v>94.631299999999996</v>
      </c>
      <c r="Q489" s="144">
        <v>2.7E-4</v>
      </c>
      <c r="R489" s="144">
        <f>Q489*H489</f>
        <v>1.6389000000000001E-2</v>
      </c>
      <c r="S489" s="144">
        <v>0</v>
      </c>
      <c r="T489" s="145">
        <f>S489*H489</f>
        <v>0</v>
      </c>
      <c r="AR489" s="146" t="s">
        <v>330</v>
      </c>
      <c r="AT489" s="146" t="s">
        <v>250</v>
      </c>
      <c r="AU489" s="146" t="s">
        <v>88</v>
      </c>
      <c r="AY489" s="17" t="s">
        <v>248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7" t="s">
        <v>86</v>
      </c>
      <c r="BK489" s="147">
        <f>ROUND(I489*H489,2)</f>
        <v>0</v>
      </c>
      <c r="BL489" s="17" t="s">
        <v>330</v>
      </c>
      <c r="BM489" s="146" t="s">
        <v>1362</v>
      </c>
    </row>
    <row r="490" spans="2:65" s="12" customFormat="1" x14ac:dyDescent="0.2">
      <c r="B490" s="229"/>
      <c r="C490" s="230"/>
      <c r="D490" s="231" t="s">
        <v>255</v>
      </c>
      <c r="E490" s="232" t="s">
        <v>1</v>
      </c>
      <c r="F490" s="233" t="s">
        <v>1363</v>
      </c>
      <c r="G490" s="230"/>
      <c r="H490" s="234">
        <v>56.7</v>
      </c>
      <c r="I490" s="247"/>
      <c r="J490" s="230"/>
      <c r="L490" s="148"/>
      <c r="M490" s="150"/>
      <c r="T490" s="151"/>
      <c r="AT490" s="149" t="s">
        <v>255</v>
      </c>
      <c r="AU490" s="149" t="s">
        <v>88</v>
      </c>
      <c r="AV490" s="12" t="s">
        <v>88</v>
      </c>
      <c r="AW490" s="12" t="s">
        <v>34</v>
      </c>
      <c r="AX490" s="12" t="s">
        <v>78</v>
      </c>
      <c r="AY490" s="149" t="s">
        <v>248</v>
      </c>
    </row>
    <row r="491" spans="2:65" s="12" customFormat="1" x14ac:dyDescent="0.2">
      <c r="B491" s="229"/>
      <c r="C491" s="230"/>
      <c r="D491" s="231" t="s">
        <v>255</v>
      </c>
      <c r="E491" s="232" t="s">
        <v>1</v>
      </c>
      <c r="F491" s="233" t="s">
        <v>1364</v>
      </c>
      <c r="G491" s="230"/>
      <c r="H491" s="234">
        <v>4</v>
      </c>
      <c r="I491" s="247"/>
      <c r="J491" s="230"/>
      <c r="L491" s="148"/>
      <c r="M491" s="150"/>
      <c r="T491" s="151"/>
      <c r="AT491" s="149" t="s">
        <v>255</v>
      </c>
      <c r="AU491" s="149" t="s">
        <v>88</v>
      </c>
      <c r="AV491" s="12" t="s">
        <v>88</v>
      </c>
      <c r="AW491" s="12" t="s">
        <v>34</v>
      </c>
      <c r="AX491" s="12" t="s">
        <v>78</v>
      </c>
      <c r="AY491" s="149" t="s">
        <v>248</v>
      </c>
    </row>
    <row r="492" spans="2:65" s="13" customFormat="1" x14ac:dyDescent="0.2">
      <c r="B492" s="235"/>
      <c r="C492" s="236"/>
      <c r="D492" s="231" t="s">
        <v>255</v>
      </c>
      <c r="E492" s="237" t="s">
        <v>1</v>
      </c>
      <c r="F492" s="238" t="s">
        <v>275</v>
      </c>
      <c r="G492" s="236"/>
      <c r="H492" s="239">
        <v>60.7</v>
      </c>
      <c r="I492" s="248"/>
      <c r="J492" s="236"/>
      <c r="L492" s="152"/>
      <c r="M492" s="154"/>
      <c r="T492" s="155"/>
      <c r="AT492" s="153" t="s">
        <v>255</v>
      </c>
      <c r="AU492" s="153" t="s">
        <v>88</v>
      </c>
      <c r="AV492" s="13" t="s">
        <v>253</v>
      </c>
      <c r="AW492" s="13" t="s">
        <v>34</v>
      </c>
      <c r="AX492" s="13" t="s">
        <v>86</v>
      </c>
      <c r="AY492" s="153" t="s">
        <v>248</v>
      </c>
    </row>
    <row r="493" spans="2:65" s="1" customFormat="1" ht="24.15" customHeight="1" x14ac:dyDescent="0.2">
      <c r="B493" s="184"/>
      <c r="C493" s="222" t="s">
        <v>1365</v>
      </c>
      <c r="D493" s="222" t="s">
        <v>250</v>
      </c>
      <c r="E493" s="223" t="s">
        <v>1366</v>
      </c>
      <c r="F493" s="224" t="s">
        <v>1367</v>
      </c>
      <c r="G493" s="225" t="s">
        <v>193</v>
      </c>
      <c r="H493" s="226">
        <v>8.6479999999999997</v>
      </c>
      <c r="I493" s="180">
        <v>0</v>
      </c>
      <c r="J493" s="228">
        <f>ROUND(I493*H493,2)</f>
        <v>0</v>
      </c>
      <c r="K493" s="141"/>
      <c r="L493" s="29"/>
      <c r="M493" s="142" t="s">
        <v>1</v>
      </c>
      <c r="N493" s="143" t="s">
        <v>43</v>
      </c>
      <c r="O493" s="144">
        <v>1.5589999999999999</v>
      </c>
      <c r="P493" s="144">
        <f>O493*H493</f>
        <v>13.482232</v>
      </c>
      <c r="Q493" s="144">
        <v>2.7E-4</v>
      </c>
      <c r="R493" s="144">
        <f>Q493*H493</f>
        <v>2.3349600000000001E-3</v>
      </c>
      <c r="S493" s="144">
        <v>0</v>
      </c>
      <c r="T493" s="145">
        <f>S493*H493</f>
        <v>0</v>
      </c>
      <c r="AR493" s="146" t="s">
        <v>330</v>
      </c>
      <c r="AT493" s="146" t="s">
        <v>250</v>
      </c>
      <c r="AU493" s="146" t="s">
        <v>88</v>
      </c>
      <c r="AY493" s="17" t="s">
        <v>248</v>
      </c>
      <c r="BE493" s="147">
        <f>IF(N493="základní",J493,0)</f>
        <v>0</v>
      </c>
      <c r="BF493" s="147">
        <f>IF(N493="snížená",J493,0)</f>
        <v>0</v>
      </c>
      <c r="BG493" s="147">
        <f>IF(N493="zákl. přenesená",J493,0)</f>
        <v>0</v>
      </c>
      <c r="BH493" s="147">
        <f>IF(N493="sníž. přenesená",J493,0)</f>
        <v>0</v>
      </c>
      <c r="BI493" s="147">
        <f>IF(N493="nulová",J493,0)</f>
        <v>0</v>
      </c>
      <c r="BJ493" s="17" t="s">
        <v>86</v>
      </c>
      <c r="BK493" s="147">
        <f>ROUND(I493*H493,2)</f>
        <v>0</v>
      </c>
      <c r="BL493" s="17" t="s">
        <v>330</v>
      </c>
      <c r="BM493" s="146" t="s">
        <v>1368</v>
      </c>
    </row>
    <row r="494" spans="2:65" s="12" customFormat="1" ht="20" x14ac:dyDescent="0.2">
      <c r="B494" s="229"/>
      <c r="C494" s="230"/>
      <c r="D494" s="231" t="s">
        <v>255</v>
      </c>
      <c r="E494" s="232" t="s">
        <v>1</v>
      </c>
      <c r="F494" s="233" t="s">
        <v>1369</v>
      </c>
      <c r="G494" s="230"/>
      <c r="H494" s="234">
        <v>8.6479999999999997</v>
      </c>
      <c r="I494" s="247"/>
      <c r="J494" s="230"/>
      <c r="L494" s="148"/>
      <c r="M494" s="150"/>
      <c r="T494" s="151"/>
      <c r="AT494" s="149" t="s">
        <v>255</v>
      </c>
      <c r="AU494" s="149" t="s">
        <v>88</v>
      </c>
      <c r="AV494" s="12" t="s">
        <v>88</v>
      </c>
      <c r="AW494" s="12" t="s">
        <v>34</v>
      </c>
      <c r="AX494" s="12" t="s">
        <v>86</v>
      </c>
      <c r="AY494" s="149" t="s">
        <v>248</v>
      </c>
    </row>
    <row r="495" spans="2:65" s="1" customFormat="1" ht="24.15" customHeight="1" x14ac:dyDescent="0.2">
      <c r="B495" s="184"/>
      <c r="C495" s="240" t="s">
        <v>1370</v>
      </c>
      <c r="D495" s="240" t="s">
        <v>351</v>
      </c>
      <c r="E495" s="241" t="s">
        <v>1371</v>
      </c>
      <c r="F495" s="242" t="s">
        <v>1372</v>
      </c>
      <c r="G495" s="243" t="s">
        <v>193</v>
      </c>
      <c r="H495" s="244">
        <v>8.6479999999999997</v>
      </c>
      <c r="I495" s="181">
        <v>0</v>
      </c>
      <c r="J495" s="246">
        <f>ROUND(I495*H495,2)</f>
        <v>0</v>
      </c>
      <c r="K495" s="156"/>
      <c r="L495" s="157"/>
      <c r="M495" s="158" t="s">
        <v>1</v>
      </c>
      <c r="N495" s="159" t="s">
        <v>43</v>
      </c>
      <c r="O495" s="144">
        <v>0</v>
      </c>
      <c r="P495" s="144">
        <f>O495*H495</f>
        <v>0</v>
      </c>
      <c r="Q495" s="144">
        <v>3.6810000000000002E-2</v>
      </c>
      <c r="R495" s="144">
        <f>Q495*H495</f>
        <v>0.31833287999999998</v>
      </c>
      <c r="S495" s="144">
        <v>0</v>
      </c>
      <c r="T495" s="145">
        <f>S495*H495</f>
        <v>0</v>
      </c>
      <c r="AR495" s="146" t="s">
        <v>409</v>
      </c>
      <c r="AT495" s="146" t="s">
        <v>351</v>
      </c>
      <c r="AU495" s="146" t="s">
        <v>88</v>
      </c>
      <c r="AY495" s="17" t="s">
        <v>248</v>
      </c>
      <c r="BE495" s="147">
        <f>IF(N495="základní",J495,0)</f>
        <v>0</v>
      </c>
      <c r="BF495" s="147">
        <f>IF(N495="snížená",J495,0)</f>
        <v>0</v>
      </c>
      <c r="BG495" s="147">
        <f>IF(N495="zákl. přenesená",J495,0)</f>
        <v>0</v>
      </c>
      <c r="BH495" s="147">
        <f>IF(N495="sníž. přenesená",J495,0)</f>
        <v>0</v>
      </c>
      <c r="BI495" s="147">
        <f>IF(N495="nulová",J495,0)</f>
        <v>0</v>
      </c>
      <c r="BJ495" s="17" t="s">
        <v>86</v>
      </c>
      <c r="BK495" s="147">
        <f>ROUND(I495*H495,2)</f>
        <v>0</v>
      </c>
      <c r="BL495" s="17" t="s">
        <v>330</v>
      </c>
      <c r="BM495" s="146" t="s">
        <v>1373</v>
      </c>
    </row>
    <row r="496" spans="2:65" s="1" customFormat="1" ht="24.15" customHeight="1" x14ac:dyDescent="0.2">
      <c r="B496" s="184"/>
      <c r="C496" s="222" t="s">
        <v>1374</v>
      </c>
      <c r="D496" s="222" t="s">
        <v>250</v>
      </c>
      <c r="E496" s="223" t="s">
        <v>1375</v>
      </c>
      <c r="F496" s="224" t="s">
        <v>1376</v>
      </c>
      <c r="G496" s="225" t="s">
        <v>259</v>
      </c>
      <c r="H496" s="226">
        <v>45</v>
      </c>
      <c r="I496" s="180">
        <v>0</v>
      </c>
      <c r="J496" s="228">
        <f>ROUND(I496*H496,2)</f>
        <v>0</v>
      </c>
      <c r="K496" s="141"/>
      <c r="L496" s="29"/>
      <c r="M496" s="142" t="s">
        <v>1</v>
      </c>
      <c r="N496" s="143" t="s">
        <v>43</v>
      </c>
      <c r="O496" s="144">
        <v>1.825</v>
      </c>
      <c r="P496" s="144">
        <f>O496*H496</f>
        <v>82.125</v>
      </c>
      <c r="Q496" s="144">
        <v>0</v>
      </c>
      <c r="R496" s="144">
        <f>Q496*H496</f>
        <v>0</v>
      </c>
      <c r="S496" s="144">
        <v>0</v>
      </c>
      <c r="T496" s="145">
        <f>S496*H496</f>
        <v>0</v>
      </c>
      <c r="AR496" s="146" t="s">
        <v>330</v>
      </c>
      <c r="AT496" s="146" t="s">
        <v>250</v>
      </c>
      <c r="AU496" s="146" t="s">
        <v>88</v>
      </c>
      <c r="AY496" s="17" t="s">
        <v>248</v>
      </c>
      <c r="BE496" s="147">
        <f>IF(N496="základní",J496,0)</f>
        <v>0</v>
      </c>
      <c r="BF496" s="147">
        <f>IF(N496="snížená",J496,0)</f>
        <v>0</v>
      </c>
      <c r="BG496" s="147">
        <f>IF(N496="zákl. přenesená",J496,0)</f>
        <v>0</v>
      </c>
      <c r="BH496" s="147">
        <f>IF(N496="sníž. přenesená",J496,0)</f>
        <v>0</v>
      </c>
      <c r="BI496" s="147">
        <f>IF(N496="nulová",J496,0)</f>
        <v>0</v>
      </c>
      <c r="BJ496" s="17" t="s">
        <v>86</v>
      </c>
      <c r="BK496" s="147">
        <f>ROUND(I496*H496,2)</f>
        <v>0</v>
      </c>
      <c r="BL496" s="17" t="s">
        <v>330</v>
      </c>
      <c r="BM496" s="146" t="s">
        <v>1377</v>
      </c>
    </row>
    <row r="497" spans="2:65" s="12" customFormat="1" ht="20" x14ac:dyDescent="0.2">
      <c r="B497" s="229"/>
      <c r="C497" s="230"/>
      <c r="D497" s="231" t="s">
        <v>255</v>
      </c>
      <c r="E497" s="232" t="s">
        <v>1</v>
      </c>
      <c r="F497" s="233" t="s">
        <v>1378</v>
      </c>
      <c r="G497" s="230"/>
      <c r="H497" s="234">
        <v>18</v>
      </c>
      <c r="I497" s="247"/>
      <c r="J497" s="230"/>
      <c r="L497" s="148"/>
      <c r="M497" s="150"/>
      <c r="T497" s="151"/>
      <c r="AT497" s="149" t="s">
        <v>255</v>
      </c>
      <c r="AU497" s="149" t="s">
        <v>88</v>
      </c>
      <c r="AV497" s="12" t="s">
        <v>88</v>
      </c>
      <c r="AW497" s="12" t="s">
        <v>34</v>
      </c>
      <c r="AX497" s="12" t="s">
        <v>78</v>
      </c>
      <c r="AY497" s="149" t="s">
        <v>248</v>
      </c>
    </row>
    <row r="498" spans="2:65" s="12" customFormat="1" x14ac:dyDescent="0.2">
      <c r="B498" s="229"/>
      <c r="C498" s="230"/>
      <c r="D498" s="231" t="s">
        <v>255</v>
      </c>
      <c r="E498" s="232" t="s">
        <v>1</v>
      </c>
      <c r="F498" s="233" t="s">
        <v>1379</v>
      </c>
      <c r="G498" s="230"/>
      <c r="H498" s="234">
        <v>27</v>
      </c>
      <c r="I498" s="247"/>
      <c r="J498" s="230"/>
      <c r="L498" s="148"/>
      <c r="M498" s="150"/>
      <c r="T498" s="151"/>
      <c r="AT498" s="149" t="s">
        <v>255</v>
      </c>
      <c r="AU498" s="149" t="s">
        <v>88</v>
      </c>
      <c r="AV498" s="12" t="s">
        <v>88</v>
      </c>
      <c r="AW498" s="12" t="s">
        <v>34</v>
      </c>
      <c r="AX498" s="12" t="s">
        <v>78</v>
      </c>
      <c r="AY498" s="149" t="s">
        <v>248</v>
      </c>
    </row>
    <row r="499" spans="2:65" s="13" customFormat="1" x14ac:dyDescent="0.2">
      <c r="B499" s="235"/>
      <c r="C499" s="236"/>
      <c r="D499" s="231" t="s">
        <v>255</v>
      </c>
      <c r="E499" s="237" t="s">
        <v>1</v>
      </c>
      <c r="F499" s="238" t="s">
        <v>275</v>
      </c>
      <c r="G499" s="236"/>
      <c r="H499" s="239">
        <v>45</v>
      </c>
      <c r="I499" s="248"/>
      <c r="J499" s="236"/>
      <c r="L499" s="152"/>
      <c r="M499" s="154"/>
      <c r="T499" s="155"/>
      <c r="AT499" s="153" t="s">
        <v>255</v>
      </c>
      <c r="AU499" s="153" t="s">
        <v>88</v>
      </c>
      <c r="AV499" s="13" t="s">
        <v>253</v>
      </c>
      <c r="AW499" s="13" t="s">
        <v>34</v>
      </c>
      <c r="AX499" s="13" t="s">
        <v>86</v>
      </c>
      <c r="AY499" s="153" t="s">
        <v>248</v>
      </c>
    </row>
    <row r="500" spans="2:65" s="1" customFormat="1" ht="24.15" customHeight="1" x14ac:dyDescent="0.2">
      <c r="B500" s="184"/>
      <c r="C500" s="240" t="s">
        <v>1380</v>
      </c>
      <c r="D500" s="240" t="s">
        <v>351</v>
      </c>
      <c r="E500" s="241" t="s">
        <v>1381</v>
      </c>
      <c r="F500" s="242" t="s">
        <v>1382</v>
      </c>
      <c r="G500" s="243" t="s">
        <v>259</v>
      </c>
      <c r="H500" s="244">
        <v>18</v>
      </c>
      <c r="I500" s="181">
        <v>0</v>
      </c>
      <c r="J500" s="246">
        <f>ROUND(I500*H500,2)</f>
        <v>0</v>
      </c>
      <c r="K500" s="156"/>
      <c r="L500" s="157"/>
      <c r="M500" s="158" t="s">
        <v>1</v>
      </c>
      <c r="N500" s="159" t="s">
        <v>43</v>
      </c>
      <c r="O500" s="144">
        <v>0</v>
      </c>
      <c r="P500" s="144">
        <f>O500*H500</f>
        <v>0</v>
      </c>
      <c r="Q500" s="144">
        <v>1.95E-2</v>
      </c>
      <c r="R500" s="144">
        <f>Q500*H500</f>
        <v>0.35099999999999998</v>
      </c>
      <c r="S500" s="144">
        <v>0</v>
      </c>
      <c r="T500" s="145">
        <f>S500*H500</f>
        <v>0</v>
      </c>
      <c r="AR500" s="146" t="s">
        <v>409</v>
      </c>
      <c r="AT500" s="146" t="s">
        <v>351</v>
      </c>
      <c r="AU500" s="146" t="s">
        <v>88</v>
      </c>
      <c r="AY500" s="17" t="s">
        <v>248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7" t="s">
        <v>86</v>
      </c>
      <c r="BK500" s="147">
        <f>ROUND(I500*H500,2)</f>
        <v>0</v>
      </c>
      <c r="BL500" s="17" t="s">
        <v>330</v>
      </c>
      <c r="BM500" s="146" t="s">
        <v>1383</v>
      </c>
    </row>
    <row r="501" spans="2:65" s="12" customFormat="1" ht="20" x14ac:dyDescent="0.2">
      <c r="B501" s="229"/>
      <c r="C501" s="230"/>
      <c r="D501" s="231" t="s">
        <v>255</v>
      </c>
      <c r="E501" s="232" t="s">
        <v>1</v>
      </c>
      <c r="F501" s="233" t="s">
        <v>1378</v>
      </c>
      <c r="G501" s="230"/>
      <c r="H501" s="234">
        <v>18</v>
      </c>
      <c r="I501" s="247"/>
      <c r="J501" s="230"/>
      <c r="L501" s="148"/>
      <c r="M501" s="150"/>
      <c r="T501" s="151"/>
      <c r="AT501" s="149" t="s">
        <v>255</v>
      </c>
      <c r="AU501" s="149" t="s">
        <v>88</v>
      </c>
      <c r="AV501" s="12" t="s">
        <v>88</v>
      </c>
      <c r="AW501" s="12" t="s">
        <v>34</v>
      </c>
      <c r="AX501" s="12" t="s">
        <v>86</v>
      </c>
      <c r="AY501" s="149" t="s">
        <v>248</v>
      </c>
    </row>
    <row r="502" spans="2:65" s="1" customFormat="1" ht="24.15" customHeight="1" x14ac:dyDescent="0.2">
      <c r="B502" s="184"/>
      <c r="C502" s="240" t="s">
        <v>1384</v>
      </c>
      <c r="D502" s="240" t="s">
        <v>351</v>
      </c>
      <c r="E502" s="241" t="s">
        <v>1385</v>
      </c>
      <c r="F502" s="242" t="s">
        <v>1386</v>
      </c>
      <c r="G502" s="243" t="s">
        <v>259</v>
      </c>
      <c r="H502" s="244">
        <v>17</v>
      </c>
      <c r="I502" s="181">
        <v>0</v>
      </c>
      <c r="J502" s="246">
        <f>ROUND(I502*H502,2)</f>
        <v>0</v>
      </c>
      <c r="K502" s="156"/>
      <c r="L502" s="157"/>
      <c r="M502" s="158" t="s">
        <v>1</v>
      </c>
      <c r="N502" s="159" t="s">
        <v>43</v>
      </c>
      <c r="O502" s="144">
        <v>0</v>
      </c>
      <c r="P502" s="144">
        <f>O502*H502</f>
        <v>0</v>
      </c>
      <c r="Q502" s="144">
        <v>1.7000000000000001E-2</v>
      </c>
      <c r="R502" s="144">
        <f>Q502*H502</f>
        <v>0.28900000000000003</v>
      </c>
      <c r="S502" s="144">
        <v>0</v>
      </c>
      <c r="T502" s="145">
        <f>S502*H502</f>
        <v>0</v>
      </c>
      <c r="AR502" s="146" t="s">
        <v>409</v>
      </c>
      <c r="AT502" s="146" t="s">
        <v>351</v>
      </c>
      <c r="AU502" s="146" t="s">
        <v>88</v>
      </c>
      <c r="AY502" s="17" t="s">
        <v>248</v>
      </c>
      <c r="BE502" s="147">
        <f>IF(N502="základní",J502,0)</f>
        <v>0</v>
      </c>
      <c r="BF502" s="147">
        <f>IF(N502="snížená",J502,0)</f>
        <v>0</v>
      </c>
      <c r="BG502" s="147">
        <f>IF(N502="zákl. přenesená",J502,0)</f>
        <v>0</v>
      </c>
      <c r="BH502" s="147">
        <f>IF(N502="sníž. přenesená",J502,0)</f>
        <v>0</v>
      </c>
      <c r="BI502" s="147">
        <f>IF(N502="nulová",J502,0)</f>
        <v>0</v>
      </c>
      <c r="BJ502" s="17" t="s">
        <v>86</v>
      </c>
      <c r="BK502" s="147">
        <f>ROUND(I502*H502,2)</f>
        <v>0</v>
      </c>
      <c r="BL502" s="17" t="s">
        <v>330</v>
      </c>
      <c r="BM502" s="146" t="s">
        <v>1387</v>
      </c>
    </row>
    <row r="503" spans="2:65" s="12" customFormat="1" x14ac:dyDescent="0.2">
      <c r="B503" s="229"/>
      <c r="C503" s="230"/>
      <c r="D503" s="231" t="s">
        <v>255</v>
      </c>
      <c r="E503" s="232" t="s">
        <v>1</v>
      </c>
      <c r="F503" s="233" t="s">
        <v>1388</v>
      </c>
      <c r="G503" s="230"/>
      <c r="H503" s="234">
        <v>17</v>
      </c>
      <c r="I503" s="247"/>
      <c r="J503" s="230"/>
      <c r="L503" s="148"/>
      <c r="M503" s="150"/>
      <c r="T503" s="151"/>
      <c r="AT503" s="149" t="s">
        <v>255</v>
      </c>
      <c r="AU503" s="149" t="s">
        <v>88</v>
      </c>
      <c r="AV503" s="12" t="s">
        <v>88</v>
      </c>
      <c r="AW503" s="12" t="s">
        <v>34</v>
      </c>
      <c r="AX503" s="12" t="s">
        <v>86</v>
      </c>
      <c r="AY503" s="149" t="s">
        <v>248</v>
      </c>
    </row>
    <row r="504" spans="2:65" s="1" customFormat="1" ht="33" customHeight="1" x14ac:dyDescent="0.2">
      <c r="B504" s="184"/>
      <c r="C504" s="240" t="s">
        <v>1389</v>
      </c>
      <c r="D504" s="240" t="s">
        <v>351</v>
      </c>
      <c r="E504" s="241" t="s">
        <v>1390</v>
      </c>
      <c r="F504" s="242" t="s">
        <v>1391</v>
      </c>
      <c r="G504" s="243" t="s">
        <v>259</v>
      </c>
      <c r="H504" s="244">
        <v>10</v>
      </c>
      <c r="I504" s="181">
        <v>0</v>
      </c>
      <c r="J504" s="246">
        <f>ROUND(I504*H504,2)</f>
        <v>0</v>
      </c>
      <c r="K504" s="156"/>
      <c r="L504" s="157"/>
      <c r="M504" s="158" t="s">
        <v>1</v>
      </c>
      <c r="N504" s="159" t="s">
        <v>43</v>
      </c>
      <c r="O504" s="144">
        <v>0</v>
      </c>
      <c r="P504" s="144">
        <f>O504*H504</f>
        <v>0</v>
      </c>
      <c r="Q504" s="144">
        <v>1.7000000000000001E-2</v>
      </c>
      <c r="R504" s="144">
        <f>Q504*H504</f>
        <v>0.17</v>
      </c>
      <c r="S504" s="144">
        <v>0</v>
      </c>
      <c r="T504" s="145">
        <f>S504*H504</f>
        <v>0</v>
      </c>
      <c r="AR504" s="146" t="s">
        <v>409</v>
      </c>
      <c r="AT504" s="146" t="s">
        <v>351</v>
      </c>
      <c r="AU504" s="146" t="s">
        <v>88</v>
      </c>
      <c r="AY504" s="17" t="s">
        <v>248</v>
      </c>
      <c r="BE504" s="147">
        <f>IF(N504="základní",J504,0)</f>
        <v>0</v>
      </c>
      <c r="BF504" s="147">
        <f>IF(N504="snížená",J504,0)</f>
        <v>0</v>
      </c>
      <c r="BG504" s="147">
        <f>IF(N504="zákl. přenesená",J504,0)</f>
        <v>0</v>
      </c>
      <c r="BH504" s="147">
        <f>IF(N504="sníž. přenesená",J504,0)</f>
        <v>0</v>
      </c>
      <c r="BI504" s="147">
        <f>IF(N504="nulová",J504,0)</f>
        <v>0</v>
      </c>
      <c r="BJ504" s="17" t="s">
        <v>86</v>
      </c>
      <c r="BK504" s="147">
        <f>ROUND(I504*H504,2)</f>
        <v>0</v>
      </c>
      <c r="BL504" s="17" t="s">
        <v>330</v>
      </c>
      <c r="BM504" s="146" t="s">
        <v>1392</v>
      </c>
    </row>
    <row r="505" spans="2:65" s="12" customFormat="1" x14ac:dyDescent="0.2">
      <c r="B505" s="229"/>
      <c r="C505" s="230"/>
      <c r="D505" s="231" t="s">
        <v>255</v>
      </c>
      <c r="E505" s="232" t="s">
        <v>1</v>
      </c>
      <c r="F505" s="233" t="s">
        <v>1393</v>
      </c>
      <c r="G505" s="230"/>
      <c r="H505" s="234">
        <v>10</v>
      </c>
      <c r="I505" s="247"/>
      <c r="J505" s="230"/>
      <c r="L505" s="148"/>
      <c r="M505" s="150"/>
      <c r="T505" s="151"/>
      <c r="AT505" s="149" t="s">
        <v>255</v>
      </c>
      <c r="AU505" s="149" t="s">
        <v>88</v>
      </c>
      <c r="AV505" s="12" t="s">
        <v>88</v>
      </c>
      <c r="AW505" s="12" t="s">
        <v>34</v>
      </c>
      <c r="AX505" s="12" t="s">
        <v>86</v>
      </c>
      <c r="AY505" s="149" t="s">
        <v>248</v>
      </c>
    </row>
    <row r="506" spans="2:65" s="1" customFormat="1" ht="33" customHeight="1" x14ac:dyDescent="0.2">
      <c r="B506" s="184"/>
      <c r="C506" s="222" t="s">
        <v>1394</v>
      </c>
      <c r="D506" s="222" t="s">
        <v>250</v>
      </c>
      <c r="E506" s="223" t="s">
        <v>1395</v>
      </c>
      <c r="F506" s="224" t="s">
        <v>1396</v>
      </c>
      <c r="G506" s="225" t="s">
        <v>259</v>
      </c>
      <c r="H506" s="226">
        <v>4</v>
      </c>
      <c r="I506" s="180">
        <v>0</v>
      </c>
      <c r="J506" s="228">
        <f>ROUND(I506*H506,2)</f>
        <v>0</v>
      </c>
      <c r="K506" s="141"/>
      <c r="L506" s="29"/>
      <c r="M506" s="142" t="s">
        <v>1</v>
      </c>
      <c r="N506" s="143" t="s">
        <v>43</v>
      </c>
      <c r="O506" s="144">
        <v>3.5270000000000001</v>
      </c>
      <c r="P506" s="144">
        <f>O506*H506</f>
        <v>14.108000000000001</v>
      </c>
      <c r="Q506" s="144">
        <v>0</v>
      </c>
      <c r="R506" s="144">
        <f>Q506*H506</f>
        <v>0</v>
      </c>
      <c r="S506" s="144">
        <v>0</v>
      </c>
      <c r="T506" s="145">
        <f>S506*H506</f>
        <v>0</v>
      </c>
      <c r="AR506" s="146" t="s">
        <v>330</v>
      </c>
      <c r="AT506" s="146" t="s">
        <v>250</v>
      </c>
      <c r="AU506" s="146" t="s">
        <v>88</v>
      </c>
      <c r="AY506" s="17" t="s">
        <v>248</v>
      </c>
      <c r="BE506" s="147">
        <f>IF(N506="základní",J506,0)</f>
        <v>0</v>
      </c>
      <c r="BF506" s="147">
        <f>IF(N506="snížená",J506,0)</f>
        <v>0</v>
      </c>
      <c r="BG506" s="147">
        <f>IF(N506="zákl. přenesená",J506,0)</f>
        <v>0</v>
      </c>
      <c r="BH506" s="147">
        <f>IF(N506="sníž. přenesená",J506,0)</f>
        <v>0</v>
      </c>
      <c r="BI506" s="147">
        <f>IF(N506="nulová",J506,0)</f>
        <v>0</v>
      </c>
      <c r="BJ506" s="17" t="s">
        <v>86</v>
      </c>
      <c r="BK506" s="147">
        <f>ROUND(I506*H506,2)</f>
        <v>0</v>
      </c>
      <c r="BL506" s="17" t="s">
        <v>330</v>
      </c>
      <c r="BM506" s="146" t="s">
        <v>1397</v>
      </c>
    </row>
    <row r="507" spans="2:65" s="12" customFormat="1" x14ac:dyDescent="0.2">
      <c r="B507" s="229"/>
      <c r="C507" s="230"/>
      <c r="D507" s="231" t="s">
        <v>255</v>
      </c>
      <c r="E507" s="232" t="s">
        <v>1</v>
      </c>
      <c r="F507" s="233" t="s">
        <v>1398</v>
      </c>
      <c r="G507" s="230"/>
      <c r="H507" s="234">
        <v>2</v>
      </c>
      <c r="I507" s="247"/>
      <c r="J507" s="230"/>
      <c r="L507" s="148"/>
      <c r="M507" s="150"/>
      <c r="T507" s="151"/>
      <c r="AT507" s="149" t="s">
        <v>255</v>
      </c>
      <c r="AU507" s="149" t="s">
        <v>88</v>
      </c>
      <c r="AV507" s="12" t="s">
        <v>88</v>
      </c>
      <c r="AW507" s="12" t="s">
        <v>34</v>
      </c>
      <c r="AX507" s="12" t="s">
        <v>78</v>
      </c>
      <c r="AY507" s="149" t="s">
        <v>248</v>
      </c>
    </row>
    <row r="508" spans="2:65" s="12" customFormat="1" x14ac:dyDescent="0.2">
      <c r="B508" s="229"/>
      <c r="C508" s="230"/>
      <c r="D508" s="231" t="s">
        <v>255</v>
      </c>
      <c r="E508" s="232" t="s">
        <v>1</v>
      </c>
      <c r="F508" s="233" t="s">
        <v>1399</v>
      </c>
      <c r="G508" s="230"/>
      <c r="H508" s="234">
        <v>2</v>
      </c>
      <c r="I508" s="247"/>
      <c r="J508" s="230"/>
      <c r="L508" s="148"/>
      <c r="M508" s="150"/>
      <c r="T508" s="151"/>
      <c r="AT508" s="149" t="s">
        <v>255</v>
      </c>
      <c r="AU508" s="149" t="s">
        <v>88</v>
      </c>
      <c r="AV508" s="12" t="s">
        <v>88</v>
      </c>
      <c r="AW508" s="12" t="s">
        <v>34</v>
      </c>
      <c r="AX508" s="12" t="s">
        <v>78</v>
      </c>
      <c r="AY508" s="149" t="s">
        <v>248</v>
      </c>
    </row>
    <row r="509" spans="2:65" s="13" customFormat="1" x14ac:dyDescent="0.2">
      <c r="B509" s="235"/>
      <c r="C509" s="236"/>
      <c r="D509" s="231" t="s">
        <v>255</v>
      </c>
      <c r="E509" s="237" t="s">
        <v>1</v>
      </c>
      <c r="F509" s="238" t="s">
        <v>275</v>
      </c>
      <c r="G509" s="236"/>
      <c r="H509" s="239">
        <v>4</v>
      </c>
      <c r="I509" s="248"/>
      <c r="J509" s="236"/>
      <c r="L509" s="152"/>
      <c r="M509" s="154"/>
      <c r="T509" s="155"/>
      <c r="AT509" s="153" t="s">
        <v>255</v>
      </c>
      <c r="AU509" s="153" t="s">
        <v>88</v>
      </c>
      <c r="AV509" s="13" t="s">
        <v>253</v>
      </c>
      <c r="AW509" s="13" t="s">
        <v>34</v>
      </c>
      <c r="AX509" s="13" t="s">
        <v>86</v>
      </c>
      <c r="AY509" s="153" t="s">
        <v>248</v>
      </c>
    </row>
    <row r="510" spans="2:65" s="1" customFormat="1" ht="33" customHeight="1" x14ac:dyDescent="0.2">
      <c r="B510" s="184"/>
      <c r="C510" s="240" t="s">
        <v>1400</v>
      </c>
      <c r="D510" s="240" t="s">
        <v>351</v>
      </c>
      <c r="E510" s="241" t="s">
        <v>1401</v>
      </c>
      <c r="F510" s="242" t="s">
        <v>1402</v>
      </c>
      <c r="G510" s="243" t="s">
        <v>259</v>
      </c>
      <c r="H510" s="244">
        <v>2</v>
      </c>
      <c r="I510" s="181">
        <v>0</v>
      </c>
      <c r="J510" s="246">
        <f>ROUND(I510*H510,2)</f>
        <v>0</v>
      </c>
      <c r="K510" s="156"/>
      <c r="L510" s="157"/>
      <c r="M510" s="158" t="s">
        <v>1</v>
      </c>
      <c r="N510" s="159" t="s">
        <v>43</v>
      </c>
      <c r="O510" s="144">
        <v>0</v>
      </c>
      <c r="P510" s="144">
        <f>O510*H510</f>
        <v>0</v>
      </c>
      <c r="Q510" s="144">
        <v>1.7500000000000002E-2</v>
      </c>
      <c r="R510" s="144">
        <f>Q510*H510</f>
        <v>3.5000000000000003E-2</v>
      </c>
      <c r="S510" s="144">
        <v>0</v>
      </c>
      <c r="T510" s="145">
        <f>S510*H510</f>
        <v>0</v>
      </c>
      <c r="AR510" s="146" t="s">
        <v>409</v>
      </c>
      <c r="AT510" s="146" t="s">
        <v>351</v>
      </c>
      <c r="AU510" s="146" t="s">
        <v>88</v>
      </c>
      <c r="AY510" s="17" t="s">
        <v>248</v>
      </c>
      <c r="BE510" s="147">
        <f>IF(N510="základní",J510,0)</f>
        <v>0</v>
      </c>
      <c r="BF510" s="147">
        <f>IF(N510="snížená",J510,0)</f>
        <v>0</v>
      </c>
      <c r="BG510" s="147">
        <f>IF(N510="zákl. přenesená",J510,0)</f>
        <v>0</v>
      </c>
      <c r="BH510" s="147">
        <f>IF(N510="sníž. přenesená",J510,0)</f>
        <v>0</v>
      </c>
      <c r="BI510" s="147">
        <f>IF(N510="nulová",J510,0)</f>
        <v>0</v>
      </c>
      <c r="BJ510" s="17" t="s">
        <v>86</v>
      </c>
      <c r="BK510" s="147">
        <f>ROUND(I510*H510,2)</f>
        <v>0</v>
      </c>
      <c r="BL510" s="17" t="s">
        <v>330</v>
      </c>
      <c r="BM510" s="146" t="s">
        <v>1403</v>
      </c>
    </row>
    <row r="511" spans="2:65" s="1" customFormat="1" ht="33" customHeight="1" x14ac:dyDescent="0.2">
      <c r="B511" s="184"/>
      <c r="C511" s="240" t="s">
        <v>1404</v>
      </c>
      <c r="D511" s="240" t="s">
        <v>351</v>
      </c>
      <c r="E511" s="241" t="s">
        <v>1405</v>
      </c>
      <c r="F511" s="242" t="s">
        <v>1406</v>
      </c>
      <c r="G511" s="243" t="s">
        <v>259</v>
      </c>
      <c r="H511" s="244">
        <v>1</v>
      </c>
      <c r="I511" s="181">
        <v>0</v>
      </c>
      <c r="J511" s="246">
        <f>ROUND(I511*H511,2)</f>
        <v>0</v>
      </c>
      <c r="K511" s="156"/>
      <c r="L511" s="157"/>
      <c r="M511" s="158" t="s">
        <v>1</v>
      </c>
      <c r="N511" s="159" t="s">
        <v>43</v>
      </c>
      <c r="O511" s="144">
        <v>0</v>
      </c>
      <c r="P511" s="144">
        <f>O511*H511</f>
        <v>0</v>
      </c>
      <c r="Q511" s="144">
        <v>1.95E-2</v>
      </c>
      <c r="R511" s="144">
        <f>Q511*H511</f>
        <v>1.95E-2</v>
      </c>
      <c r="S511" s="144">
        <v>0</v>
      </c>
      <c r="T511" s="145">
        <f>S511*H511</f>
        <v>0</v>
      </c>
      <c r="AR511" s="146" t="s">
        <v>409</v>
      </c>
      <c r="AT511" s="146" t="s">
        <v>351</v>
      </c>
      <c r="AU511" s="146" t="s">
        <v>88</v>
      </c>
      <c r="AY511" s="17" t="s">
        <v>248</v>
      </c>
      <c r="BE511" s="147">
        <f>IF(N511="základní",J511,0)</f>
        <v>0</v>
      </c>
      <c r="BF511" s="147">
        <f>IF(N511="snížená",J511,0)</f>
        <v>0</v>
      </c>
      <c r="BG511" s="147">
        <f>IF(N511="zákl. přenesená",J511,0)</f>
        <v>0</v>
      </c>
      <c r="BH511" s="147">
        <f>IF(N511="sníž. přenesená",J511,0)</f>
        <v>0</v>
      </c>
      <c r="BI511" s="147">
        <f>IF(N511="nulová",J511,0)</f>
        <v>0</v>
      </c>
      <c r="BJ511" s="17" t="s">
        <v>86</v>
      </c>
      <c r="BK511" s="147">
        <f>ROUND(I511*H511,2)</f>
        <v>0</v>
      </c>
      <c r="BL511" s="17" t="s">
        <v>330</v>
      </c>
      <c r="BM511" s="146" t="s">
        <v>1407</v>
      </c>
    </row>
    <row r="512" spans="2:65" s="1" customFormat="1" ht="38" customHeight="1" x14ac:dyDescent="0.2">
      <c r="B512" s="184"/>
      <c r="C512" s="240" t="s">
        <v>1408</v>
      </c>
      <c r="D512" s="240" t="s">
        <v>351</v>
      </c>
      <c r="E512" s="241" t="s">
        <v>1409</v>
      </c>
      <c r="F512" s="242" t="s">
        <v>1410</v>
      </c>
      <c r="G512" s="243" t="s">
        <v>259</v>
      </c>
      <c r="H512" s="244">
        <v>1</v>
      </c>
      <c r="I512" s="181">
        <v>0</v>
      </c>
      <c r="J512" s="246">
        <f>ROUND(I512*H512,2)</f>
        <v>0</v>
      </c>
      <c r="K512" s="156"/>
      <c r="L512" s="157"/>
      <c r="M512" s="158" t="s">
        <v>1</v>
      </c>
      <c r="N512" s="159" t="s">
        <v>43</v>
      </c>
      <c r="O512" s="144">
        <v>0</v>
      </c>
      <c r="P512" s="144">
        <f>O512*H512</f>
        <v>0</v>
      </c>
      <c r="Q512" s="144">
        <v>1.95E-2</v>
      </c>
      <c r="R512" s="144">
        <f>Q512*H512</f>
        <v>1.95E-2</v>
      </c>
      <c r="S512" s="144">
        <v>0</v>
      </c>
      <c r="T512" s="145">
        <f>S512*H512</f>
        <v>0</v>
      </c>
      <c r="AR512" s="146" t="s">
        <v>409</v>
      </c>
      <c r="AT512" s="146" t="s">
        <v>351</v>
      </c>
      <c r="AU512" s="146" t="s">
        <v>88</v>
      </c>
      <c r="AY512" s="17" t="s">
        <v>248</v>
      </c>
      <c r="BE512" s="147">
        <f>IF(N512="základní",J512,0)</f>
        <v>0</v>
      </c>
      <c r="BF512" s="147">
        <f>IF(N512="snížená",J512,0)</f>
        <v>0</v>
      </c>
      <c r="BG512" s="147">
        <f>IF(N512="zákl. přenesená",J512,0)</f>
        <v>0</v>
      </c>
      <c r="BH512" s="147">
        <f>IF(N512="sníž. přenesená",J512,0)</f>
        <v>0</v>
      </c>
      <c r="BI512" s="147">
        <f>IF(N512="nulová",J512,0)</f>
        <v>0</v>
      </c>
      <c r="BJ512" s="17" t="s">
        <v>86</v>
      </c>
      <c r="BK512" s="147">
        <f>ROUND(I512*H512,2)</f>
        <v>0</v>
      </c>
      <c r="BL512" s="17" t="s">
        <v>330</v>
      </c>
      <c r="BM512" s="146" t="s">
        <v>1411</v>
      </c>
    </row>
    <row r="513" spans="2:65" s="1" customFormat="1" ht="33" customHeight="1" x14ac:dyDescent="0.2">
      <c r="B513" s="184"/>
      <c r="C513" s="222" t="s">
        <v>1412</v>
      </c>
      <c r="D513" s="222" t="s">
        <v>250</v>
      </c>
      <c r="E513" s="223" t="s">
        <v>1413</v>
      </c>
      <c r="F513" s="224" t="s">
        <v>1414</v>
      </c>
      <c r="G513" s="225" t="s">
        <v>259</v>
      </c>
      <c r="H513" s="226">
        <v>1</v>
      </c>
      <c r="I513" s="180">
        <v>0</v>
      </c>
      <c r="J513" s="228">
        <f>ROUND(I513*H513,2)</f>
        <v>0</v>
      </c>
      <c r="K513" s="141"/>
      <c r="L513" s="29"/>
      <c r="M513" s="142" t="s">
        <v>1</v>
      </c>
      <c r="N513" s="143" t="s">
        <v>43</v>
      </c>
      <c r="O513" s="144">
        <v>3.8980000000000001</v>
      </c>
      <c r="P513" s="144">
        <f>O513*H513</f>
        <v>3.8980000000000001</v>
      </c>
      <c r="Q513" s="144">
        <v>0</v>
      </c>
      <c r="R513" s="144">
        <f>Q513*H513</f>
        <v>0</v>
      </c>
      <c r="S513" s="144">
        <v>0</v>
      </c>
      <c r="T513" s="145">
        <f>S513*H513</f>
        <v>0</v>
      </c>
      <c r="AR513" s="146" t="s">
        <v>330</v>
      </c>
      <c r="AT513" s="146" t="s">
        <v>250</v>
      </c>
      <c r="AU513" s="146" t="s">
        <v>88</v>
      </c>
      <c r="AY513" s="17" t="s">
        <v>248</v>
      </c>
      <c r="BE513" s="147">
        <f>IF(N513="základní",J513,0)</f>
        <v>0</v>
      </c>
      <c r="BF513" s="147">
        <f>IF(N513="snížená",J513,0)</f>
        <v>0</v>
      </c>
      <c r="BG513" s="147">
        <f>IF(N513="zákl. přenesená",J513,0)</f>
        <v>0</v>
      </c>
      <c r="BH513" s="147">
        <f>IF(N513="sníž. přenesená",J513,0)</f>
        <v>0</v>
      </c>
      <c r="BI513" s="147">
        <f>IF(N513="nulová",J513,0)</f>
        <v>0</v>
      </c>
      <c r="BJ513" s="17" t="s">
        <v>86</v>
      </c>
      <c r="BK513" s="147">
        <f>ROUND(I513*H513,2)</f>
        <v>0</v>
      </c>
      <c r="BL513" s="17" t="s">
        <v>330</v>
      </c>
      <c r="BM513" s="146" t="s">
        <v>1415</v>
      </c>
    </row>
    <row r="514" spans="2:65" s="12" customFormat="1" x14ac:dyDescent="0.2">
      <c r="B514" s="229"/>
      <c r="C514" s="230"/>
      <c r="D514" s="231" t="s">
        <v>255</v>
      </c>
      <c r="E514" s="232" t="s">
        <v>1</v>
      </c>
      <c r="F514" s="233" t="s">
        <v>1416</v>
      </c>
      <c r="G514" s="230"/>
      <c r="H514" s="234">
        <v>1</v>
      </c>
      <c r="I514" s="247"/>
      <c r="J514" s="230"/>
      <c r="L514" s="148"/>
      <c r="M514" s="150"/>
      <c r="T514" s="151"/>
      <c r="AT514" s="149" t="s">
        <v>255</v>
      </c>
      <c r="AU514" s="149" t="s">
        <v>88</v>
      </c>
      <c r="AV514" s="12" t="s">
        <v>88</v>
      </c>
      <c r="AW514" s="12" t="s">
        <v>34</v>
      </c>
      <c r="AX514" s="12" t="s">
        <v>86</v>
      </c>
      <c r="AY514" s="149" t="s">
        <v>248</v>
      </c>
    </row>
    <row r="515" spans="2:65" s="1" customFormat="1" ht="38" customHeight="1" x14ac:dyDescent="0.2">
      <c r="B515" s="184"/>
      <c r="C515" s="240" t="s">
        <v>1417</v>
      </c>
      <c r="D515" s="240" t="s">
        <v>351</v>
      </c>
      <c r="E515" s="241" t="s">
        <v>1418</v>
      </c>
      <c r="F515" s="242" t="s">
        <v>1419</v>
      </c>
      <c r="G515" s="243" t="s">
        <v>259</v>
      </c>
      <c r="H515" s="244">
        <v>1</v>
      </c>
      <c r="I515" s="181">
        <v>0</v>
      </c>
      <c r="J515" s="246">
        <f>ROUND(I515*H515,2)</f>
        <v>0</v>
      </c>
      <c r="K515" s="156"/>
      <c r="L515" s="157"/>
      <c r="M515" s="158" t="s">
        <v>1</v>
      </c>
      <c r="N515" s="159" t="s">
        <v>43</v>
      </c>
      <c r="O515" s="144">
        <v>0</v>
      </c>
      <c r="P515" s="144">
        <f>O515*H515</f>
        <v>0</v>
      </c>
      <c r="Q515" s="144">
        <v>2.2499999999999999E-2</v>
      </c>
      <c r="R515" s="144">
        <f>Q515*H515</f>
        <v>2.2499999999999999E-2</v>
      </c>
      <c r="S515" s="144">
        <v>0</v>
      </c>
      <c r="T515" s="145">
        <f>S515*H515</f>
        <v>0</v>
      </c>
      <c r="AR515" s="146" t="s">
        <v>409</v>
      </c>
      <c r="AT515" s="146" t="s">
        <v>351</v>
      </c>
      <c r="AU515" s="146" t="s">
        <v>88</v>
      </c>
      <c r="AY515" s="17" t="s">
        <v>248</v>
      </c>
      <c r="BE515" s="147">
        <f>IF(N515="základní",J515,0)</f>
        <v>0</v>
      </c>
      <c r="BF515" s="147">
        <f>IF(N515="snížená",J515,0)</f>
        <v>0</v>
      </c>
      <c r="BG515" s="147">
        <f>IF(N515="zákl. přenesená",J515,0)</f>
        <v>0</v>
      </c>
      <c r="BH515" s="147">
        <f>IF(N515="sníž. přenesená",J515,0)</f>
        <v>0</v>
      </c>
      <c r="BI515" s="147">
        <f>IF(N515="nulová",J515,0)</f>
        <v>0</v>
      </c>
      <c r="BJ515" s="17" t="s">
        <v>86</v>
      </c>
      <c r="BK515" s="147">
        <f>ROUND(I515*H515,2)</f>
        <v>0</v>
      </c>
      <c r="BL515" s="17" t="s">
        <v>330</v>
      </c>
      <c r="BM515" s="146" t="s">
        <v>1420</v>
      </c>
    </row>
    <row r="516" spans="2:65" s="1" customFormat="1" ht="33" customHeight="1" x14ac:dyDescent="0.2">
      <c r="B516" s="184"/>
      <c r="C516" s="222" t="s">
        <v>1421</v>
      </c>
      <c r="D516" s="222" t="s">
        <v>250</v>
      </c>
      <c r="E516" s="223" t="s">
        <v>1422</v>
      </c>
      <c r="F516" s="224" t="s">
        <v>1423</v>
      </c>
      <c r="G516" s="225" t="s">
        <v>259</v>
      </c>
      <c r="H516" s="226">
        <v>45</v>
      </c>
      <c r="I516" s="180">
        <v>0</v>
      </c>
      <c r="J516" s="228">
        <f>ROUND(I516*H516,2)</f>
        <v>0</v>
      </c>
      <c r="K516" s="141"/>
      <c r="L516" s="29"/>
      <c r="M516" s="142" t="s">
        <v>1</v>
      </c>
      <c r="N516" s="143" t="s">
        <v>43</v>
      </c>
      <c r="O516" s="144">
        <v>1.728</v>
      </c>
      <c r="P516" s="144">
        <f>O516*H516</f>
        <v>77.760000000000005</v>
      </c>
      <c r="Q516" s="144">
        <v>0</v>
      </c>
      <c r="R516" s="144">
        <f>Q516*H516</f>
        <v>0</v>
      </c>
      <c r="S516" s="144">
        <v>0</v>
      </c>
      <c r="T516" s="145">
        <f>S516*H516</f>
        <v>0</v>
      </c>
      <c r="AR516" s="146" t="s">
        <v>330</v>
      </c>
      <c r="AT516" s="146" t="s">
        <v>250</v>
      </c>
      <c r="AU516" s="146" t="s">
        <v>88</v>
      </c>
      <c r="AY516" s="17" t="s">
        <v>248</v>
      </c>
      <c r="BE516" s="147">
        <f>IF(N516="základní",J516,0)</f>
        <v>0</v>
      </c>
      <c r="BF516" s="147">
        <f>IF(N516="snížená",J516,0)</f>
        <v>0</v>
      </c>
      <c r="BG516" s="147">
        <f>IF(N516="zákl. přenesená",J516,0)</f>
        <v>0</v>
      </c>
      <c r="BH516" s="147">
        <f>IF(N516="sníž. přenesená",J516,0)</f>
        <v>0</v>
      </c>
      <c r="BI516" s="147">
        <f>IF(N516="nulová",J516,0)</f>
        <v>0</v>
      </c>
      <c r="BJ516" s="17" t="s">
        <v>86</v>
      </c>
      <c r="BK516" s="147">
        <f>ROUND(I516*H516,2)</f>
        <v>0</v>
      </c>
      <c r="BL516" s="17" t="s">
        <v>330</v>
      </c>
      <c r="BM516" s="146" t="s">
        <v>1424</v>
      </c>
    </row>
    <row r="517" spans="2:65" s="12" customFormat="1" x14ac:dyDescent="0.2">
      <c r="B517" s="229"/>
      <c r="C517" s="230"/>
      <c r="D517" s="231" t="s">
        <v>255</v>
      </c>
      <c r="E517" s="232" t="s">
        <v>1</v>
      </c>
      <c r="F517" s="233" t="s">
        <v>1425</v>
      </c>
      <c r="G517" s="230"/>
      <c r="H517" s="234">
        <v>1</v>
      </c>
      <c r="I517" s="247"/>
      <c r="J517" s="230"/>
      <c r="L517" s="148"/>
      <c r="M517" s="150"/>
      <c r="T517" s="151"/>
      <c r="AT517" s="149" t="s">
        <v>255</v>
      </c>
      <c r="AU517" s="149" t="s">
        <v>88</v>
      </c>
      <c r="AV517" s="12" t="s">
        <v>88</v>
      </c>
      <c r="AW517" s="12" t="s">
        <v>34</v>
      </c>
      <c r="AX517" s="12" t="s">
        <v>78</v>
      </c>
      <c r="AY517" s="149" t="s">
        <v>248</v>
      </c>
    </row>
    <row r="518" spans="2:65" s="12" customFormat="1" x14ac:dyDescent="0.2">
      <c r="B518" s="229"/>
      <c r="C518" s="230"/>
      <c r="D518" s="231" t="s">
        <v>255</v>
      </c>
      <c r="E518" s="232" t="s">
        <v>1</v>
      </c>
      <c r="F518" s="233" t="s">
        <v>1426</v>
      </c>
      <c r="G518" s="230"/>
      <c r="H518" s="234">
        <v>20</v>
      </c>
      <c r="I518" s="247"/>
      <c r="J518" s="230"/>
      <c r="L518" s="148"/>
      <c r="M518" s="150"/>
      <c r="T518" s="151"/>
      <c r="AT518" s="149" t="s">
        <v>255</v>
      </c>
      <c r="AU518" s="149" t="s">
        <v>88</v>
      </c>
      <c r="AV518" s="12" t="s">
        <v>88</v>
      </c>
      <c r="AW518" s="12" t="s">
        <v>34</v>
      </c>
      <c r="AX518" s="12" t="s">
        <v>78</v>
      </c>
      <c r="AY518" s="149" t="s">
        <v>248</v>
      </c>
    </row>
    <row r="519" spans="2:65" s="12" customFormat="1" x14ac:dyDescent="0.2">
      <c r="B519" s="229"/>
      <c r="C519" s="230"/>
      <c r="D519" s="231" t="s">
        <v>255</v>
      </c>
      <c r="E519" s="232" t="s">
        <v>1</v>
      </c>
      <c r="F519" s="233" t="s">
        <v>1427</v>
      </c>
      <c r="G519" s="230"/>
      <c r="H519" s="234">
        <v>24</v>
      </c>
      <c r="I519" s="247"/>
      <c r="J519" s="230"/>
      <c r="L519" s="148"/>
      <c r="M519" s="150"/>
      <c r="T519" s="151"/>
      <c r="AT519" s="149" t="s">
        <v>255</v>
      </c>
      <c r="AU519" s="149" t="s">
        <v>88</v>
      </c>
      <c r="AV519" s="12" t="s">
        <v>88</v>
      </c>
      <c r="AW519" s="12" t="s">
        <v>34</v>
      </c>
      <c r="AX519" s="12" t="s">
        <v>78</v>
      </c>
      <c r="AY519" s="149" t="s">
        <v>248</v>
      </c>
    </row>
    <row r="520" spans="2:65" s="13" customFormat="1" x14ac:dyDescent="0.2">
      <c r="B520" s="235"/>
      <c r="C520" s="236"/>
      <c r="D520" s="231" t="s">
        <v>255</v>
      </c>
      <c r="E520" s="237" t="s">
        <v>1</v>
      </c>
      <c r="F520" s="238" t="s">
        <v>275</v>
      </c>
      <c r="G520" s="236"/>
      <c r="H520" s="239">
        <v>45</v>
      </c>
      <c r="I520" s="248"/>
      <c r="J520" s="236"/>
      <c r="L520" s="152"/>
      <c r="M520" s="154"/>
      <c r="T520" s="155"/>
      <c r="AT520" s="153" t="s">
        <v>255</v>
      </c>
      <c r="AU520" s="153" t="s">
        <v>88</v>
      </c>
      <c r="AV520" s="13" t="s">
        <v>253</v>
      </c>
      <c r="AW520" s="13" t="s">
        <v>34</v>
      </c>
      <c r="AX520" s="13" t="s">
        <v>86</v>
      </c>
      <c r="AY520" s="153" t="s">
        <v>248</v>
      </c>
    </row>
    <row r="521" spans="2:65" s="1" customFormat="1" ht="24.15" customHeight="1" x14ac:dyDescent="0.2">
      <c r="B521" s="184"/>
      <c r="C521" s="240" t="s">
        <v>1428</v>
      </c>
      <c r="D521" s="240" t="s">
        <v>351</v>
      </c>
      <c r="E521" s="241" t="s">
        <v>1429</v>
      </c>
      <c r="F521" s="242" t="s">
        <v>1430</v>
      </c>
      <c r="G521" s="243" t="s">
        <v>259</v>
      </c>
      <c r="H521" s="244">
        <v>1</v>
      </c>
      <c r="I521" s="181">
        <v>0</v>
      </c>
      <c r="J521" s="246">
        <f>ROUND(I521*H521,2)</f>
        <v>0</v>
      </c>
      <c r="K521" s="156"/>
      <c r="L521" s="157"/>
      <c r="M521" s="158" t="s">
        <v>1</v>
      </c>
      <c r="N521" s="159" t="s">
        <v>43</v>
      </c>
      <c r="O521" s="144">
        <v>0</v>
      </c>
      <c r="P521" s="144">
        <f>O521*H521</f>
        <v>0</v>
      </c>
      <c r="Q521" s="144">
        <v>1.2999999999999999E-2</v>
      </c>
      <c r="R521" s="144">
        <f>Q521*H521</f>
        <v>1.2999999999999999E-2</v>
      </c>
      <c r="S521" s="144">
        <v>0</v>
      </c>
      <c r="T521" s="145">
        <f>S521*H521</f>
        <v>0</v>
      </c>
      <c r="AR521" s="146" t="s">
        <v>409</v>
      </c>
      <c r="AT521" s="146" t="s">
        <v>351</v>
      </c>
      <c r="AU521" s="146" t="s">
        <v>88</v>
      </c>
      <c r="AY521" s="17" t="s">
        <v>248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7" t="s">
        <v>86</v>
      </c>
      <c r="BK521" s="147">
        <f>ROUND(I521*H521,2)</f>
        <v>0</v>
      </c>
      <c r="BL521" s="17" t="s">
        <v>330</v>
      </c>
      <c r="BM521" s="146" t="s">
        <v>1431</v>
      </c>
    </row>
    <row r="522" spans="2:65" s="12" customFormat="1" x14ac:dyDescent="0.2">
      <c r="B522" s="229"/>
      <c r="C522" s="230"/>
      <c r="D522" s="231" t="s">
        <v>255</v>
      </c>
      <c r="E522" s="232" t="s">
        <v>1</v>
      </c>
      <c r="F522" s="233" t="s">
        <v>1425</v>
      </c>
      <c r="G522" s="230"/>
      <c r="H522" s="234">
        <v>1</v>
      </c>
      <c r="I522" s="247"/>
      <c r="J522" s="230"/>
      <c r="L522" s="148"/>
      <c r="M522" s="150"/>
      <c r="T522" s="151"/>
      <c r="AT522" s="149" t="s">
        <v>255</v>
      </c>
      <c r="AU522" s="149" t="s">
        <v>88</v>
      </c>
      <c r="AV522" s="12" t="s">
        <v>88</v>
      </c>
      <c r="AW522" s="12" t="s">
        <v>34</v>
      </c>
      <c r="AX522" s="12" t="s">
        <v>86</v>
      </c>
      <c r="AY522" s="149" t="s">
        <v>248</v>
      </c>
    </row>
    <row r="523" spans="2:65" s="1" customFormat="1" ht="24.15" customHeight="1" x14ac:dyDescent="0.2">
      <c r="B523" s="184"/>
      <c r="C523" s="240" t="s">
        <v>1432</v>
      </c>
      <c r="D523" s="240" t="s">
        <v>351</v>
      </c>
      <c r="E523" s="241" t="s">
        <v>1433</v>
      </c>
      <c r="F523" s="242" t="s">
        <v>1434</v>
      </c>
      <c r="G523" s="243" t="s">
        <v>259</v>
      </c>
      <c r="H523" s="244">
        <v>20</v>
      </c>
      <c r="I523" s="181">
        <v>0</v>
      </c>
      <c r="J523" s="246">
        <f>ROUND(I523*H523,2)</f>
        <v>0</v>
      </c>
      <c r="K523" s="156"/>
      <c r="L523" s="157"/>
      <c r="M523" s="158" t="s">
        <v>1</v>
      </c>
      <c r="N523" s="159" t="s">
        <v>43</v>
      </c>
      <c r="O523" s="144">
        <v>0</v>
      </c>
      <c r="P523" s="144">
        <f>O523*H523</f>
        <v>0</v>
      </c>
      <c r="Q523" s="144">
        <v>1.4500000000000001E-2</v>
      </c>
      <c r="R523" s="144">
        <f>Q523*H523</f>
        <v>0.29000000000000004</v>
      </c>
      <c r="S523" s="144">
        <v>0</v>
      </c>
      <c r="T523" s="145">
        <f>S523*H523</f>
        <v>0</v>
      </c>
      <c r="AR523" s="146" t="s">
        <v>409</v>
      </c>
      <c r="AT523" s="146" t="s">
        <v>351</v>
      </c>
      <c r="AU523" s="146" t="s">
        <v>88</v>
      </c>
      <c r="AY523" s="17" t="s">
        <v>248</v>
      </c>
      <c r="BE523" s="147">
        <f>IF(N523="základní",J523,0)</f>
        <v>0</v>
      </c>
      <c r="BF523" s="147">
        <f>IF(N523="snížená",J523,0)</f>
        <v>0</v>
      </c>
      <c r="BG523" s="147">
        <f>IF(N523="zákl. přenesená",J523,0)</f>
        <v>0</v>
      </c>
      <c r="BH523" s="147">
        <f>IF(N523="sníž. přenesená",J523,0)</f>
        <v>0</v>
      </c>
      <c r="BI523" s="147">
        <f>IF(N523="nulová",J523,0)</f>
        <v>0</v>
      </c>
      <c r="BJ523" s="17" t="s">
        <v>86</v>
      </c>
      <c r="BK523" s="147">
        <f>ROUND(I523*H523,2)</f>
        <v>0</v>
      </c>
      <c r="BL523" s="17" t="s">
        <v>330</v>
      </c>
      <c r="BM523" s="146" t="s">
        <v>1435</v>
      </c>
    </row>
    <row r="524" spans="2:65" s="12" customFormat="1" x14ac:dyDescent="0.2">
      <c r="B524" s="229"/>
      <c r="C524" s="230"/>
      <c r="D524" s="231" t="s">
        <v>255</v>
      </c>
      <c r="E524" s="232" t="s">
        <v>1</v>
      </c>
      <c r="F524" s="233" t="s">
        <v>1426</v>
      </c>
      <c r="G524" s="230"/>
      <c r="H524" s="234">
        <v>20</v>
      </c>
      <c r="I524" s="247"/>
      <c r="J524" s="230"/>
      <c r="L524" s="148"/>
      <c r="M524" s="150"/>
      <c r="T524" s="151"/>
      <c r="AT524" s="149" t="s">
        <v>255</v>
      </c>
      <c r="AU524" s="149" t="s">
        <v>88</v>
      </c>
      <c r="AV524" s="12" t="s">
        <v>88</v>
      </c>
      <c r="AW524" s="12" t="s">
        <v>34</v>
      </c>
      <c r="AX524" s="12" t="s">
        <v>86</v>
      </c>
      <c r="AY524" s="149" t="s">
        <v>248</v>
      </c>
    </row>
    <row r="525" spans="2:65" s="1" customFormat="1" ht="24.15" customHeight="1" x14ac:dyDescent="0.2">
      <c r="B525" s="184"/>
      <c r="C525" s="240" t="s">
        <v>1436</v>
      </c>
      <c r="D525" s="240" t="s">
        <v>351</v>
      </c>
      <c r="E525" s="241" t="s">
        <v>1437</v>
      </c>
      <c r="F525" s="242" t="s">
        <v>1438</v>
      </c>
      <c r="G525" s="243" t="s">
        <v>259</v>
      </c>
      <c r="H525" s="244">
        <v>14</v>
      </c>
      <c r="I525" s="181">
        <v>0</v>
      </c>
      <c r="J525" s="246">
        <f>ROUND(I525*H525,2)</f>
        <v>0</v>
      </c>
      <c r="K525" s="156"/>
      <c r="L525" s="157"/>
      <c r="M525" s="158" t="s">
        <v>1</v>
      </c>
      <c r="N525" s="159" t="s">
        <v>43</v>
      </c>
      <c r="O525" s="144">
        <v>0</v>
      </c>
      <c r="P525" s="144">
        <f>O525*H525</f>
        <v>0</v>
      </c>
      <c r="Q525" s="144">
        <v>1.6E-2</v>
      </c>
      <c r="R525" s="144">
        <f>Q525*H525</f>
        <v>0.224</v>
      </c>
      <c r="S525" s="144">
        <v>0</v>
      </c>
      <c r="T525" s="145">
        <f>S525*H525</f>
        <v>0</v>
      </c>
      <c r="AR525" s="146" t="s">
        <v>409</v>
      </c>
      <c r="AT525" s="146" t="s">
        <v>351</v>
      </c>
      <c r="AU525" s="146" t="s">
        <v>88</v>
      </c>
      <c r="AY525" s="17" t="s">
        <v>248</v>
      </c>
      <c r="BE525" s="147">
        <f>IF(N525="základní",J525,0)</f>
        <v>0</v>
      </c>
      <c r="BF525" s="147">
        <f>IF(N525="snížená",J525,0)</f>
        <v>0</v>
      </c>
      <c r="BG525" s="147">
        <f>IF(N525="zákl. přenesená",J525,0)</f>
        <v>0</v>
      </c>
      <c r="BH525" s="147">
        <f>IF(N525="sníž. přenesená",J525,0)</f>
        <v>0</v>
      </c>
      <c r="BI525" s="147">
        <f>IF(N525="nulová",J525,0)</f>
        <v>0</v>
      </c>
      <c r="BJ525" s="17" t="s">
        <v>86</v>
      </c>
      <c r="BK525" s="147">
        <f>ROUND(I525*H525,2)</f>
        <v>0</v>
      </c>
      <c r="BL525" s="17" t="s">
        <v>330</v>
      </c>
      <c r="BM525" s="146" t="s">
        <v>1439</v>
      </c>
    </row>
    <row r="526" spans="2:65" s="12" customFormat="1" x14ac:dyDescent="0.2">
      <c r="B526" s="229"/>
      <c r="C526" s="230"/>
      <c r="D526" s="231" t="s">
        <v>255</v>
      </c>
      <c r="E526" s="232" t="s">
        <v>1</v>
      </c>
      <c r="F526" s="233" t="s">
        <v>1440</v>
      </c>
      <c r="G526" s="230"/>
      <c r="H526" s="234">
        <v>14</v>
      </c>
      <c r="I526" s="247"/>
      <c r="J526" s="230"/>
      <c r="L526" s="148"/>
      <c r="M526" s="150"/>
      <c r="T526" s="151"/>
      <c r="AT526" s="149" t="s">
        <v>255</v>
      </c>
      <c r="AU526" s="149" t="s">
        <v>88</v>
      </c>
      <c r="AV526" s="12" t="s">
        <v>88</v>
      </c>
      <c r="AW526" s="12" t="s">
        <v>34</v>
      </c>
      <c r="AX526" s="12" t="s">
        <v>86</v>
      </c>
      <c r="AY526" s="149" t="s">
        <v>248</v>
      </c>
    </row>
    <row r="527" spans="2:65" s="1" customFormat="1" ht="33" customHeight="1" x14ac:dyDescent="0.2">
      <c r="B527" s="184"/>
      <c r="C527" s="240" t="s">
        <v>1441</v>
      </c>
      <c r="D527" s="240" t="s">
        <v>351</v>
      </c>
      <c r="E527" s="241" t="s">
        <v>1442</v>
      </c>
      <c r="F527" s="242" t="s">
        <v>1443</v>
      </c>
      <c r="G527" s="243" t="s">
        <v>259</v>
      </c>
      <c r="H527" s="244">
        <v>10</v>
      </c>
      <c r="I527" s="181">
        <v>0</v>
      </c>
      <c r="J527" s="246">
        <f>ROUND(I527*H527,2)</f>
        <v>0</v>
      </c>
      <c r="K527" s="156"/>
      <c r="L527" s="157"/>
      <c r="M527" s="158" t="s">
        <v>1</v>
      </c>
      <c r="N527" s="159" t="s">
        <v>43</v>
      </c>
      <c r="O527" s="144">
        <v>0</v>
      </c>
      <c r="P527" s="144">
        <f>O527*H527</f>
        <v>0</v>
      </c>
      <c r="Q527" s="144">
        <v>1.95E-2</v>
      </c>
      <c r="R527" s="144">
        <f>Q527*H527</f>
        <v>0.19500000000000001</v>
      </c>
      <c r="S527" s="144">
        <v>0</v>
      </c>
      <c r="T527" s="145">
        <f>S527*H527</f>
        <v>0</v>
      </c>
      <c r="AR527" s="146" t="s">
        <v>409</v>
      </c>
      <c r="AT527" s="146" t="s">
        <v>351</v>
      </c>
      <c r="AU527" s="146" t="s">
        <v>88</v>
      </c>
      <c r="AY527" s="17" t="s">
        <v>248</v>
      </c>
      <c r="BE527" s="147">
        <f>IF(N527="základní",J527,0)</f>
        <v>0</v>
      </c>
      <c r="BF527" s="147">
        <f>IF(N527="snížená",J527,0)</f>
        <v>0</v>
      </c>
      <c r="BG527" s="147">
        <f>IF(N527="zákl. přenesená",J527,0)</f>
        <v>0</v>
      </c>
      <c r="BH527" s="147">
        <f>IF(N527="sníž. přenesená",J527,0)</f>
        <v>0</v>
      </c>
      <c r="BI527" s="147">
        <f>IF(N527="nulová",J527,0)</f>
        <v>0</v>
      </c>
      <c r="BJ527" s="17" t="s">
        <v>86</v>
      </c>
      <c r="BK527" s="147">
        <f>ROUND(I527*H527,2)</f>
        <v>0</v>
      </c>
      <c r="BL527" s="17" t="s">
        <v>330</v>
      </c>
      <c r="BM527" s="146" t="s">
        <v>1444</v>
      </c>
    </row>
    <row r="528" spans="2:65" s="12" customFormat="1" x14ac:dyDescent="0.2">
      <c r="B528" s="229"/>
      <c r="C528" s="230"/>
      <c r="D528" s="231" t="s">
        <v>255</v>
      </c>
      <c r="E528" s="232" t="s">
        <v>1</v>
      </c>
      <c r="F528" s="233" t="s">
        <v>1445</v>
      </c>
      <c r="G528" s="230"/>
      <c r="H528" s="234">
        <v>10</v>
      </c>
      <c r="I528" s="247"/>
      <c r="J528" s="230"/>
      <c r="L528" s="148"/>
      <c r="M528" s="150"/>
      <c r="T528" s="151"/>
      <c r="AT528" s="149" t="s">
        <v>255</v>
      </c>
      <c r="AU528" s="149" t="s">
        <v>88</v>
      </c>
      <c r="AV528" s="12" t="s">
        <v>88</v>
      </c>
      <c r="AW528" s="12" t="s">
        <v>34</v>
      </c>
      <c r="AX528" s="12" t="s">
        <v>86</v>
      </c>
      <c r="AY528" s="149" t="s">
        <v>248</v>
      </c>
    </row>
    <row r="529" spans="2:65" s="1" customFormat="1" ht="33" customHeight="1" x14ac:dyDescent="0.2">
      <c r="B529" s="184"/>
      <c r="C529" s="222" t="s">
        <v>1446</v>
      </c>
      <c r="D529" s="222" t="s">
        <v>250</v>
      </c>
      <c r="E529" s="223" t="s">
        <v>1447</v>
      </c>
      <c r="F529" s="224" t="s">
        <v>1448</v>
      </c>
      <c r="G529" s="225" t="s">
        <v>259</v>
      </c>
      <c r="H529" s="226">
        <v>2</v>
      </c>
      <c r="I529" s="180">
        <v>0</v>
      </c>
      <c r="J529" s="228">
        <f>ROUND(I529*H529,2)</f>
        <v>0</v>
      </c>
      <c r="K529" s="141"/>
      <c r="L529" s="29"/>
      <c r="M529" s="142" t="s">
        <v>1</v>
      </c>
      <c r="N529" s="143" t="s">
        <v>43</v>
      </c>
      <c r="O529" s="144">
        <v>3.1659999999999999</v>
      </c>
      <c r="P529" s="144">
        <f>O529*H529</f>
        <v>6.3319999999999999</v>
      </c>
      <c r="Q529" s="144">
        <v>0</v>
      </c>
      <c r="R529" s="144">
        <f>Q529*H529</f>
        <v>0</v>
      </c>
      <c r="S529" s="144">
        <v>0</v>
      </c>
      <c r="T529" s="145">
        <f>S529*H529</f>
        <v>0</v>
      </c>
      <c r="AR529" s="146" t="s">
        <v>330</v>
      </c>
      <c r="AT529" s="146" t="s">
        <v>250</v>
      </c>
      <c r="AU529" s="146" t="s">
        <v>88</v>
      </c>
      <c r="AY529" s="17" t="s">
        <v>248</v>
      </c>
      <c r="BE529" s="147">
        <f>IF(N529="základní",J529,0)</f>
        <v>0</v>
      </c>
      <c r="BF529" s="147">
        <f>IF(N529="snížená",J529,0)</f>
        <v>0</v>
      </c>
      <c r="BG529" s="147">
        <f>IF(N529="zákl. přenesená",J529,0)</f>
        <v>0</v>
      </c>
      <c r="BH529" s="147">
        <f>IF(N529="sníž. přenesená",J529,0)</f>
        <v>0</v>
      </c>
      <c r="BI529" s="147">
        <f>IF(N529="nulová",J529,0)</f>
        <v>0</v>
      </c>
      <c r="BJ529" s="17" t="s">
        <v>86</v>
      </c>
      <c r="BK529" s="147">
        <f>ROUND(I529*H529,2)</f>
        <v>0</v>
      </c>
      <c r="BL529" s="17" t="s">
        <v>330</v>
      </c>
      <c r="BM529" s="146" t="s">
        <v>1449</v>
      </c>
    </row>
    <row r="530" spans="2:65" s="12" customFormat="1" x14ac:dyDescent="0.2">
      <c r="B530" s="229"/>
      <c r="C530" s="230"/>
      <c r="D530" s="231" t="s">
        <v>255</v>
      </c>
      <c r="E530" s="232" t="s">
        <v>1</v>
      </c>
      <c r="F530" s="233" t="s">
        <v>1450</v>
      </c>
      <c r="G530" s="230"/>
      <c r="H530" s="234">
        <v>1</v>
      </c>
      <c r="I530" s="247"/>
      <c r="J530" s="230"/>
      <c r="L530" s="148"/>
      <c r="M530" s="150"/>
      <c r="T530" s="151"/>
      <c r="AT530" s="149" t="s">
        <v>255</v>
      </c>
      <c r="AU530" s="149" t="s">
        <v>88</v>
      </c>
      <c r="AV530" s="12" t="s">
        <v>88</v>
      </c>
      <c r="AW530" s="12" t="s">
        <v>34</v>
      </c>
      <c r="AX530" s="12" t="s">
        <v>78</v>
      </c>
      <c r="AY530" s="149" t="s">
        <v>248</v>
      </c>
    </row>
    <row r="531" spans="2:65" s="12" customFormat="1" x14ac:dyDescent="0.2">
      <c r="B531" s="229"/>
      <c r="C531" s="230"/>
      <c r="D531" s="231" t="s">
        <v>255</v>
      </c>
      <c r="E531" s="232" t="s">
        <v>1</v>
      </c>
      <c r="F531" s="233" t="s">
        <v>1451</v>
      </c>
      <c r="G531" s="230"/>
      <c r="H531" s="234">
        <v>1</v>
      </c>
      <c r="I531" s="247"/>
      <c r="J531" s="230"/>
      <c r="L531" s="148"/>
      <c r="M531" s="150"/>
      <c r="T531" s="151"/>
      <c r="AT531" s="149" t="s">
        <v>255</v>
      </c>
      <c r="AU531" s="149" t="s">
        <v>88</v>
      </c>
      <c r="AV531" s="12" t="s">
        <v>88</v>
      </c>
      <c r="AW531" s="12" t="s">
        <v>34</v>
      </c>
      <c r="AX531" s="12" t="s">
        <v>78</v>
      </c>
      <c r="AY531" s="149" t="s">
        <v>248</v>
      </c>
    </row>
    <row r="532" spans="2:65" s="13" customFormat="1" x14ac:dyDescent="0.2">
      <c r="B532" s="235"/>
      <c r="C532" s="236"/>
      <c r="D532" s="231" t="s">
        <v>255</v>
      </c>
      <c r="E532" s="237" t="s">
        <v>1</v>
      </c>
      <c r="F532" s="238" t="s">
        <v>275</v>
      </c>
      <c r="G532" s="236"/>
      <c r="H532" s="239">
        <v>2</v>
      </c>
      <c r="I532" s="248"/>
      <c r="J532" s="236"/>
      <c r="L532" s="152"/>
      <c r="M532" s="154"/>
      <c r="T532" s="155"/>
      <c r="AT532" s="153" t="s">
        <v>255</v>
      </c>
      <c r="AU532" s="153" t="s">
        <v>88</v>
      </c>
      <c r="AV532" s="13" t="s">
        <v>253</v>
      </c>
      <c r="AW532" s="13" t="s">
        <v>34</v>
      </c>
      <c r="AX532" s="13" t="s">
        <v>86</v>
      </c>
      <c r="AY532" s="153" t="s">
        <v>248</v>
      </c>
    </row>
    <row r="533" spans="2:65" s="1" customFormat="1" ht="24.15" customHeight="1" x14ac:dyDescent="0.2">
      <c r="B533" s="184"/>
      <c r="C533" s="240" t="s">
        <v>1452</v>
      </c>
      <c r="D533" s="240" t="s">
        <v>351</v>
      </c>
      <c r="E533" s="241" t="s">
        <v>1453</v>
      </c>
      <c r="F533" s="242" t="s">
        <v>1454</v>
      </c>
      <c r="G533" s="243" t="s">
        <v>259</v>
      </c>
      <c r="H533" s="244">
        <v>1</v>
      </c>
      <c r="I533" s="181">
        <v>0</v>
      </c>
      <c r="J533" s="246">
        <f>ROUND(I533*H533,2)</f>
        <v>0</v>
      </c>
      <c r="K533" s="156"/>
      <c r="L533" s="157"/>
      <c r="M533" s="158" t="s">
        <v>1</v>
      </c>
      <c r="N533" s="159" t="s">
        <v>43</v>
      </c>
      <c r="O533" s="144">
        <v>0</v>
      </c>
      <c r="P533" s="144">
        <f>O533*H533</f>
        <v>0</v>
      </c>
      <c r="Q533" s="144">
        <v>1.7500000000000002E-2</v>
      </c>
      <c r="R533" s="144">
        <f>Q533*H533</f>
        <v>1.7500000000000002E-2</v>
      </c>
      <c r="S533" s="144">
        <v>0</v>
      </c>
      <c r="T533" s="145">
        <f>S533*H533</f>
        <v>0</v>
      </c>
      <c r="AR533" s="146" t="s">
        <v>409</v>
      </c>
      <c r="AT533" s="146" t="s">
        <v>351</v>
      </c>
      <c r="AU533" s="146" t="s">
        <v>88</v>
      </c>
      <c r="AY533" s="17" t="s">
        <v>248</v>
      </c>
      <c r="BE533" s="147">
        <f>IF(N533="základní",J533,0)</f>
        <v>0</v>
      </c>
      <c r="BF533" s="147">
        <f>IF(N533="snížená",J533,0)</f>
        <v>0</v>
      </c>
      <c r="BG533" s="147">
        <f>IF(N533="zákl. přenesená",J533,0)</f>
        <v>0</v>
      </c>
      <c r="BH533" s="147">
        <f>IF(N533="sníž. přenesená",J533,0)</f>
        <v>0</v>
      </c>
      <c r="BI533" s="147">
        <f>IF(N533="nulová",J533,0)</f>
        <v>0</v>
      </c>
      <c r="BJ533" s="17" t="s">
        <v>86</v>
      </c>
      <c r="BK533" s="147">
        <f>ROUND(I533*H533,2)</f>
        <v>0</v>
      </c>
      <c r="BL533" s="17" t="s">
        <v>330</v>
      </c>
      <c r="BM533" s="146" t="s">
        <v>1455</v>
      </c>
    </row>
    <row r="534" spans="2:65" s="1" customFormat="1" ht="24.15" customHeight="1" x14ac:dyDescent="0.2">
      <c r="B534" s="184"/>
      <c r="C534" s="240" t="s">
        <v>1456</v>
      </c>
      <c r="D534" s="240" t="s">
        <v>351</v>
      </c>
      <c r="E534" s="241" t="s">
        <v>1457</v>
      </c>
      <c r="F534" s="242" t="s">
        <v>1458</v>
      </c>
      <c r="G534" s="243" t="s">
        <v>259</v>
      </c>
      <c r="H534" s="244">
        <v>1</v>
      </c>
      <c r="I534" s="181">
        <v>0</v>
      </c>
      <c r="J534" s="246">
        <f>ROUND(I534*H534,2)</f>
        <v>0</v>
      </c>
      <c r="K534" s="156"/>
      <c r="L534" s="157"/>
      <c r="M534" s="158" t="s">
        <v>1</v>
      </c>
      <c r="N534" s="159" t="s">
        <v>43</v>
      </c>
      <c r="O534" s="144">
        <v>0</v>
      </c>
      <c r="P534" s="144">
        <f>O534*H534</f>
        <v>0</v>
      </c>
      <c r="Q534" s="144">
        <v>2.2499999999999999E-2</v>
      </c>
      <c r="R534" s="144">
        <f>Q534*H534</f>
        <v>2.2499999999999999E-2</v>
      </c>
      <c r="S534" s="144">
        <v>0</v>
      </c>
      <c r="T534" s="145">
        <f>S534*H534</f>
        <v>0</v>
      </c>
      <c r="AR534" s="146" t="s">
        <v>409</v>
      </c>
      <c r="AT534" s="146" t="s">
        <v>351</v>
      </c>
      <c r="AU534" s="146" t="s">
        <v>88</v>
      </c>
      <c r="AY534" s="17" t="s">
        <v>248</v>
      </c>
      <c r="BE534" s="147">
        <f>IF(N534="základní",J534,0)</f>
        <v>0</v>
      </c>
      <c r="BF534" s="147">
        <f>IF(N534="snížená",J534,0)</f>
        <v>0</v>
      </c>
      <c r="BG534" s="147">
        <f>IF(N534="zákl. přenesená",J534,0)</f>
        <v>0</v>
      </c>
      <c r="BH534" s="147">
        <f>IF(N534="sníž. přenesená",J534,0)</f>
        <v>0</v>
      </c>
      <c r="BI534" s="147">
        <f>IF(N534="nulová",J534,0)</f>
        <v>0</v>
      </c>
      <c r="BJ534" s="17" t="s">
        <v>86</v>
      </c>
      <c r="BK534" s="147">
        <f>ROUND(I534*H534,2)</f>
        <v>0</v>
      </c>
      <c r="BL534" s="17" t="s">
        <v>330</v>
      </c>
      <c r="BM534" s="146" t="s">
        <v>1459</v>
      </c>
    </row>
    <row r="535" spans="2:65" s="1" customFormat="1" ht="24.15" customHeight="1" x14ac:dyDescent="0.2">
      <c r="B535" s="184"/>
      <c r="C535" s="222" t="s">
        <v>1460</v>
      </c>
      <c r="D535" s="222" t="s">
        <v>250</v>
      </c>
      <c r="E535" s="223" t="s">
        <v>1461</v>
      </c>
      <c r="F535" s="224" t="s">
        <v>1462</v>
      </c>
      <c r="G535" s="225" t="s">
        <v>283</v>
      </c>
      <c r="H535" s="226">
        <v>14.43</v>
      </c>
      <c r="I535" s="180">
        <v>0</v>
      </c>
      <c r="J535" s="228">
        <f>ROUND(I535*H535,2)</f>
        <v>0</v>
      </c>
      <c r="K535" s="141"/>
      <c r="L535" s="29"/>
      <c r="M535" s="142" t="s">
        <v>1</v>
      </c>
      <c r="N535" s="143" t="s">
        <v>43</v>
      </c>
      <c r="O535" s="144">
        <v>0.34499999999999997</v>
      </c>
      <c r="P535" s="144">
        <f>O535*H535</f>
        <v>4.9783499999999998</v>
      </c>
      <c r="Q535" s="144">
        <v>0</v>
      </c>
      <c r="R535" s="144">
        <f>Q535*H535</f>
        <v>0</v>
      </c>
      <c r="S535" s="144">
        <v>0</v>
      </c>
      <c r="T535" s="145">
        <f>S535*H535</f>
        <v>0</v>
      </c>
      <c r="AR535" s="146" t="s">
        <v>330</v>
      </c>
      <c r="AT535" s="146" t="s">
        <v>250</v>
      </c>
      <c r="AU535" s="146" t="s">
        <v>88</v>
      </c>
      <c r="AY535" s="17" t="s">
        <v>248</v>
      </c>
      <c r="BE535" s="147">
        <f>IF(N535="základní",J535,0)</f>
        <v>0</v>
      </c>
      <c r="BF535" s="147">
        <f>IF(N535="snížená",J535,0)</f>
        <v>0</v>
      </c>
      <c r="BG535" s="147">
        <f>IF(N535="zákl. přenesená",J535,0)</f>
        <v>0</v>
      </c>
      <c r="BH535" s="147">
        <f>IF(N535="sníž. přenesená",J535,0)</f>
        <v>0</v>
      </c>
      <c r="BI535" s="147">
        <f>IF(N535="nulová",J535,0)</f>
        <v>0</v>
      </c>
      <c r="BJ535" s="17" t="s">
        <v>86</v>
      </c>
      <c r="BK535" s="147">
        <f>ROUND(I535*H535,2)</f>
        <v>0</v>
      </c>
      <c r="BL535" s="17" t="s">
        <v>330</v>
      </c>
      <c r="BM535" s="146" t="s">
        <v>1463</v>
      </c>
    </row>
    <row r="536" spans="2:65" s="12" customFormat="1" x14ac:dyDescent="0.2">
      <c r="B536" s="229"/>
      <c r="C536" s="230"/>
      <c r="D536" s="231" t="s">
        <v>255</v>
      </c>
      <c r="E536" s="232" t="s">
        <v>1</v>
      </c>
      <c r="F536" s="233" t="s">
        <v>1464</v>
      </c>
      <c r="G536" s="230"/>
      <c r="H536" s="234">
        <v>6.68</v>
      </c>
      <c r="I536" s="247"/>
      <c r="J536" s="230"/>
      <c r="L536" s="148"/>
      <c r="M536" s="150"/>
      <c r="T536" s="151"/>
      <c r="AT536" s="149" t="s">
        <v>255</v>
      </c>
      <c r="AU536" s="149" t="s">
        <v>88</v>
      </c>
      <c r="AV536" s="12" t="s">
        <v>88</v>
      </c>
      <c r="AW536" s="12" t="s">
        <v>34</v>
      </c>
      <c r="AX536" s="12" t="s">
        <v>78</v>
      </c>
      <c r="AY536" s="149" t="s">
        <v>248</v>
      </c>
    </row>
    <row r="537" spans="2:65" s="12" customFormat="1" x14ac:dyDescent="0.2">
      <c r="B537" s="229"/>
      <c r="C537" s="230"/>
      <c r="D537" s="231" t="s">
        <v>255</v>
      </c>
      <c r="E537" s="232" t="s">
        <v>1</v>
      </c>
      <c r="F537" s="233" t="s">
        <v>1465</v>
      </c>
      <c r="G537" s="230"/>
      <c r="H537" s="234">
        <v>7.75</v>
      </c>
      <c r="I537" s="247"/>
      <c r="J537" s="230"/>
      <c r="L537" s="148"/>
      <c r="M537" s="150"/>
      <c r="T537" s="151"/>
      <c r="AT537" s="149" t="s">
        <v>255</v>
      </c>
      <c r="AU537" s="149" t="s">
        <v>88</v>
      </c>
      <c r="AV537" s="12" t="s">
        <v>88</v>
      </c>
      <c r="AW537" s="12" t="s">
        <v>34</v>
      </c>
      <c r="AX537" s="12" t="s">
        <v>78</v>
      </c>
      <c r="AY537" s="149" t="s">
        <v>248</v>
      </c>
    </row>
    <row r="538" spans="2:65" s="13" customFormat="1" x14ac:dyDescent="0.2">
      <c r="B538" s="235"/>
      <c r="C538" s="236"/>
      <c r="D538" s="231" t="s">
        <v>255</v>
      </c>
      <c r="E538" s="237" t="s">
        <v>1</v>
      </c>
      <c r="F538" s="238" t="s">
        <v>275</v>
      </c>
      <c r="G538" s="236"/>
      <c r="H538" s="239">
        <v>14.43</v>
      </c>
      <c r="I538" s="248"/>
      <c r="J538" s="236"/>
      <c r="L538" s="152"/>
      <c r="M538" s="154"/>
      <c r="T538" s="155"/>
      <c r="AT538" s="153" t="s">
        <v>255</v>
      </c>
      <c r="AU538" s="153" t="s">
        <v>88</v>
      </c>
      <c r="AV538" s="13" t="s">
        <v>253</v>
      </c>
      <c r="AW538" s="13" t="s">
        <v>34</v>
      </c>
      <c r="AX538" s="13" t="s">
        <v>86</v>
      </c>
      <c r="AY538" s="153" t="s">
        <v>248</v>
      </c>
    </row>
    <row r="539" spans="2:65" s="1" customFormat="1" ht="24.15" customHeight="1" x14ac:dyDescent="0.2">
      <c r="B539" s="184"/>
      <c r="C539" s="240" t="s">
        <v>1466</v>
      </c>
      <c r="D539" s="240" t="s">
        <v>351</v>
      </c>
      <c r="E539" s="241" t="s">
        <v>1467</v>
      </c>
      <c r="F539" s="242" t="s">
        <v>1468</v>
      </c>
      <c r="G539" s="243" t="s">
        <v>283</v>
      </c>
      <c r="H539" s="244">
        <v>6.68</v>
      </c>
      <c r="I539" s="181">
        <v>0</v>
      </c>
      <c r="J539" s="246">
        <f>ROUND(I539*H539,2)</f>
        <v>0</v>
      </c>
      <c r="K539" s="156"/>
      <c r="L539" s="157"/>
      <c r="M539" s="158" t="s">
        <v>1</v>
      </c>
      <c r="N539" s="159" t="s">
        <v>43</v>
      </c>
      <c r="O539" s="144">
        <v>0</v>
      </c>
      <c r="P539" s="144">
        <f>O539*H539</f>
        <v>0</v>
      </c>
      <c r="Q539" s="144">
        <v>3.0000000000000001E-3</v>
      </c>
      <c r="R539" s="144">
        <f>Q539*H539</f>
        <v>2.0039999999999999E-2</v>
      </c>
      <c r="S539" s="144">
        <v>0</v>
      </c>
      <c r="T539" s="145">
        <f>S539*H539</f>
        <v>0</v>
      </c>
      <c r="AR539" s="146" t="s">
        <v>409</v>
      </c>
      <c r="AT539" s="146" t="s">
        <v>351</v>
      </c>
      <c r="AU539" s="146" t="s">
        <v>88</v>
      </c>
      <c r="AY539" s="17" t="s">
        <v>248</v>
      </c>
      <c r="BE539" s="147">
        <f>IF(N539="základní",J539,0)</f>
        <v>0</v>
      </c>
      <c r="BF539" s="147">
        <f>IF(N539="snížená",J539,0)</f>
        <v>0</v>
      </c>
      <c r="BG539" s="147">
        <f>IF(N539="zákl. přenesená",J539,0)</f>
        <v>0</v>
      </c>
      <c r="BH539" s="147">
        <f>IF(N539="sníž. přenesená",J539,0)</f>
        <v>0</v>
      </c>
      <c r="BI539" s="147">
        <f>IF(N539="nulová",J539,0)</f>
        <v>0</v>
      </c>
      <c r="BJ539" s="17" t="s">
        <v>86</v>
      </c>
      <c r="BK539" s="147">
        <f>ROUND(I539*H539,2)</f>
        <v>0</v>
      </c>
      <c r="BL539" s="17" t="s">
        <v>330</v>
      </c>
      <c r="BM539" s="146" t="s">
        <v>1469</v>
      </c>
    </row>
    <row r="540" spans="2:65" s="12" customFormat="1" x14ac:dyDescent="0.2">
      <c r="B540" s="229"/>
      <c r="C540" s="230"/>
      <c r="D540" s="231" t="s">
        <v>255</v>
      </c>
      <c r="E540" s="232" t="s">
        <v>1</v>
      </c>
      <c r="F540" s="233" t="s">
        <v>1470</v>
      </c>
      <c r="G540" s="230"/>
      <c r="H540" s="234">
        <v>6.68</v>
      </c>
      <c r="I540" s="247"/>
      <c r="J540" s="230"/>
      <c r="L540" s="148"/>
      <c r="M540" s="150"/>
      <c r="T540" s="151"/>
      <c r="AT540" s="149" t="s">
        <v>255</v>
      </c>
      <c r="AU540" s="149" t="s">
        <v>88</v>
      </c>
      <c r="AV540" s="12" t="s">
        <v>88</v>
      </c>
      <c r="AW540" s="12" t="s">
        <v>34</v>
      </c>
      <c r="AX540" s="12" t="s">
        <v>86</v>
      </c>
      <c r="AY540" s="149" t="s">
        <v>248</v>
      </c>
    </row>
    <row r="541" spans="2:65" s="1" customFormat="1" ht="24.15" customHeight="1" x14ac:dyDescent="0.2">
      <c r="B541" s="184"/>
      <c r="C541" s="240" t="s">
        <v>1471</v>
      </c>
      <c r="D541" s="240" t="s">
        <v>351</v>
      </c>
      <c r="E541" s="241" t="s">
        <v>1472</v>
      </c>
      <c r="F541" s="242" t="s">
        <v>1473</v>
      </c>
      <c r="G541" s="243" t="s">
        <v>283</v>
      </c>
      <c r="H541" s="244">
        <v>7.75</v>
      </c>
      <c r="I541" s="181">
        <v>0</v>
      </c>
      <c r="J541" s="246">
        <f>ROUND(I541*H541,2)</f>
        <v>0</v>
      </c>
      <c r="K541" s="156"/>
      <c r="L541" s="157"/>
      <c r="M541" s="158" t="s">
        <v>1</v>
      </c>
      <c r="N541" s="159" t="s">
        <v>43</v>
      </c>
      <c r="O541" s="144">
        <v>0</v>
      </c>
      <c r="P541" s="144">
        <f>O541*H541</f>
        <v>0</v>
      </c>
      <c r="Q541" s="144">
        <v>4.0000000000000001E-3</v>
      </c>
      <c r="R541" s="144">
        <f>Q541*H541</f>
        <v>3.1E-2</v>
      </c>
      <c r="S541" s="144">
        <v>0</v>
      </c>
      <c r="T541" s="145">
        <f>S541*H541</f>
        <v>0</v>
      </c>
      <c r="AR541" s="146" t="s">
        <v>409</v>
      </c>
      <c r="AT541" s="146" t="s">
        <v>351</v>
      </c>
      <c r="AU541" s="146" t="s">
        <v>88</v>
      </c>
      <c r="AY541" s="17" t="s">
        <v>248</v>
      </c>
      <c r="BE541" s="147">
        <f>IF(N541="základní",J541,0)</f>
        <v>0</v>
      </c>
      <c r="BF541" s="147">
        <f>IF(N541="snížená",J541,0)</f>
        <v>0</v>
      </c>
      <c r="BG541" s="147">
        <f>IF(N541="zákl. přenesená",J541,0)</f>
        <v>0</v>
      </c>
      <c r="BH541" s="147">
        <f>IF(N541="sníž. přenesená",J541,0)</f>
        <v>0</v>
      </c>
      <c r="BI541" s="147">
        <f>IF(N541="nulová",J541,0)</f>
        <v>0</v>
      </c>
      <c r="BJ541" s="17" t="s">
        <v>86</v>
      </c>
      <c r="BK541" s="147">
        <f>ROUND(I541*H541,2)</f>
        <v>0</v>
      </c>
      <c r="BL541" s="17" t="s">
        <v>330</v>
      </c>
      <c r="BM541" s="146" t="s">
        <v>1474</v>
      </c>
    </row>
    <row r="542" spans="2:65" s="12" customFormat="1" x14ac:dyDescent="0.2">
      <c r="B542" s="229"/>
      <c r="C542" s="230"/>
      <c r="D542" s="231" t="s">
        <v>255</v>
      </c>
      <c r="E542" s="232" t="s">
        <v>1</v>
      </c>
      <c r="F542" s="233" t="s">
        <v>1475</v>
      </c>
      <c r="G542" s="230"/>
      <c r="H542" s="234">
        <v>7.75</v>
      </c>
      <c r="I542" s="247"/>
      <c r="J542" s="230"/>
      <c r="L542" s="148"/>
      <c r="M542" s="150"/>
      <c r="T542" s="151"/>
      <c r="AT542" s="149" t="s">
        <v>255</v>
      </c>
      <c r="AU542" s="149" t="s">
        <v>88</v>
      </c>
      <c r="AV542" s="12" t="s">
        <v>88</v>
      </c>
      <c r="AW542" s="12" t="s">
        <v>34</v>
      </c>
      <c r="AX542" s="12" t="s">
        <v>86</v>
      </c>
      <c r="AY542" s="149" t="s">
        <v>248</v>
      </c>
    </row>
    <row r="543" spans="2:65" s="1" customFormat="1" ht="24.15" customHeight="1" x14ac:dyDescent="0.2">
      <c r="B543" s="184"/>
      <c r="C543" s="222" t="s">
        <v>1476</v>
      </c>
      <c r="D543" s="222" t="s">
        <v>250</v>
      </c>
      <c r="E543" s="223" t="s">
        <v>1477</v>
      </c>
      <c r="F543" s="224" t="s">
        <v>1478</v>
      </c>
      <c r="G543" s="225" t="s">
        <v>283</v>
      </c>
      <c r="H543" s="226">
        <v>4.5</v>
      </c>
      <c r="I543" s="180">
        <v>0</v>
      </c>
      <c r="J543" s="228">
        <f>ROUND(I543*H543,2)</f>
        <v>0</v>
      </c>
      <c r="K543" s="141"/>
      <c r="L543" s="29"/>
      <c r="M543" s="142" t="s">
        <v>1</v>
      </c>
      <c r="N543" s="143" t="s">
        <v>43</v>
      </c>
      <c r="O543" s="144">
        <v>0.52100000000000002</v>
      </c>
      <c r="P543" s="144">
        <f>O543*H543</f>
        <v>2.3445</v>
      </c>
      <c r="Q543" s="144">
        <v>0</v>
      </c>
      <c r="R543" s="144">
        <f>Q543*H543</f>
        <v>0</v>
      </c>
      <c r="S543" s="144">
        <v>0</v>
      </c>
      <c r="T543" s="145">
        <f>S543*H543</f>
        <v>0</v>
      </c>
      <c r="AR543" s="146" t="s">
        <v>330</v>
      </c>
      <c r="AT543" s="146" t="s">
        <v>250</v>
      </c>
      <c r="AU543" s="146" t="s">
        <v>88</v>
      </c>
      <c r="AY543" s="17" t="s">
        <v>248</v>
      </c>
      <c r="BE543" s="147">
        <f>IF(N543="základní",J543,0)</f>
        <v>0</v>
      </c>
      <c r="BF543" s="147">
        <f>IF(N543="snížená",J543,0)</f>
        <v>0</v>
      </c>
      <c r="BG543" s="147">
        <f>IF(N543="zákl. přenesená",J543,0)</f>
        <v>0</v>
      </c>
      <c r="BH543" s="147">
        <f>IF(N543="sníž. přenesená",J543,0)</f>
        <v>0</v>
      </c>
      <c r="BI543" s="147">
        <f>IF(N543="nulová",J543,0)</f>
        <v>0</v>
      </c>
      <c r="BJ543" s="17" t="s">
        <v>86</v>
      </c>
      <c r="BK543" s="147">
        <f>ROUND(I543*H543,2)</f>
        <v>0</v>
      </c>
      <c r="BL543" s="17" t="s">
        <v>330</v>
      </c>
      <c r="BM543" s="146" t="s">
        <v>1479</v>
      </c>
    </row>
    <row r="544" spans="2:65" s="12" customFormat="1" x14ac:dyDescent="0.2">
      <c r="B544" s="229"/>
      <c r="C544" s="230"/>
      <c r="D544" s="231" t="s">
        <v>255</v>
      </c>
      <c r="E544" s="232" t="s">
        <v>1</v>
      </c>
      <c r="F544" s="233" t="s">
        <v>1480</v>
      </c>
      <c r="G544" s="230"/>
      <c r="H544" s="234">
        <v>4.5</v>
      </c>
      <c r="I544" s="247"/>
      <c r="J544" s="230"/>
      <c r="L544" s="148"/>
      <c r="M544" s="150"/>
      <c r="T544" s="151"/>
      <c r="AT544" s="149" t="s">
        <v>255</v>
      </c>
      <c r="AU544" s="149" t="s">
        <v>88</v>
      </c>
      <c r="AV544" s="12" t="s">
        <v>88</v>
      </c>
      <c r="AW544" s="12" t="s">
        <v>34</v>
      </c>
      <c r="AX544" s="12" t="s">
        <v>86</v>
      </c>
      <c r="AY544" s="149" t="s">
        <v>248</v>
      </c>
    </row>
    <row r="545" spans="2:65" s="1" customFormat="1" ht="24.15" customHeight="1" x14ac:dyDescent="0.2">
      <c r="B545" s="184"/>
      <c r="C545" s="240" t="s">
        <v>1481</v>
      </c>
      <c r="D545" s="240" t="s">
        <v>351</v>
      </c>
      <c r="E545" s="241" t="s">
        <v>1482</v>
      </c>
      <c r="F545" s="242" t="s">
        <v>1483</v>
      </c>
      <c r="G545" s="243" t="s">
        <v>283</v>
      </c>
      <c r="H545" s="244">
        <v>4.5</v>
      </c>
      <c r="I545" s="181">
        <v>0</v>
      </c>
      <c r="J545" s="246">
        <f>ROUND(I545*H545,2)</f>
        <v>0</v>
      </c>
      <c r="K545" s="156"/>
      <c r="L545" s="157"/>
      <c r="M545" s="158" t="s">
        <v>1</v>
      </c>
      <c r="N545" s="159" t="s">
        <v>43</v>
      </c>
      <c r="O545" s="144">
        <v>0</v>
      </c>
      <c r="P545" s="144">
        <f>O545*H545</f>
        <v>0</v>
      </c>
      <c r="Q545" s="144">
        <v>6.0000000000000001E-3</v>
      </c>
      <c r="R545" s="144">
        <f>Q545*H545</f>
        <v>2.7E-2</v>
      </c>
      <c r="S545" s="144">
        <v>0</v>
      </c>
      <c r="T545" s="145">
        <f>S545*H545</f>
        <v>0</v>
      </c>
      <c r="AR545" s="146" t="s">
        <v>409</v>
      </c>
      <c r="AT545" s="146" t="s">
        <v>351</v>
      </c>
      <c r="AU545" s="146" t="s">
        <v>88</v>
      </c>
      <c r="AY545" s="17" t="s">
        <v>248</v>
      </c>
      <c r="BE545" s="147">
        <f>IF(N545="základní",J545,0)</f>
        <v>0</v>
      </c>
      <c r="BF545" s="147">
        <f>IF(N545="snížená",J545,0)</f>
        <v>0</v>
      </c>
      <c r="BG545" s="147">
        <f>IF(N545="zákl. přenesená",J545,0)</f>
        <v>0</v>
      </c>
      <c r="BH545" s="147">
        <f>IF(N545="sníž. přenesená",J545,0)</f>
        <v>0</v>
      </c>
      <c r="BI545" s="147">
        <f>IF(N545="nulová",J545,0)</f>
        <v>0</v>
      </c>
      <c r="BJ545" s="17" t="s">
        <v>86</v>
      </c>
      <c r="BK545" s="147">
        <f>ROUND(I545*H545,2)</f>
        <v>0</v>
      </c>
      <c r="BL545" s="17" t="s">
        <v>330</v>
      </c>
      <c r="BM545" s="146" t="s">
        <v>1484</v>
      </c>
    </row>
    <row r="546" spans="2:65" s="12" customFormat="1" x14ac:dyDescent="0.2">
      <c r="B546" s="229"/>
      <c r="C546" s="230"/>
      <c r="D546" s="231" t="s">
        <v>255</v>
      </c>
      <c r="E546" s="232" t="s">
        <v>1</v>
      </c>
      <c r="F546" s="233" t="s">
        <v>1485</v>
      </c>
      <c r="G546" s="230"/>
      <c r="H546" s="234">
        <v>4.5</v>
      </c>
      <c r="I546" s="247"/>
      <c r="J546" s="230"/>
      <c r="L546" s="148"/>
      <c r="M546" s="150"/>
      <c r="T546" s="151"/>
      <c r="AT546" s="149" t="s">
        <v>255</v>
      </c>
      <c r="AU546" s="149" t="s">
        <v>88</v>
      </c>
      <c r="AV546" s="12" t="s">
        <v>88</v>
      </c>
      <c r="AW546" s="12" t="s">
        <v>34</v>
      </c>
      <c r="AX546" s="12" t="s">
        <v>86</v>
      </c>
      <c r="AY546" s="149" t="s">
        <v>248</v>
      </c>
    </row>
    <row r="547" spans="2:65" s="1" customFormat="1" ht="16.5" customHeight="1" x14ac:dyDescent="0.2">
      <c r="B547" s="184"/>
      <c r="C547" s="222" t="s">
        <v>1486</v>
      </c>
      <c r="D547" s="222" t="s">
        <v>250</v>
      </c>
      <c r="E547" s="223" t="s">
        <v>1487</v>
      </c>
      <c r="F547" s="224" t="s">
        <v>1488</v>
      </c>
      <c r="G547" s="225" t="s">
        <v>283</v>
      </c>
      <c r="H547" s="226">
        <v>39</v>
      </c>
      <c r="I547" s="180">
        <v>0</v>
      </c>
      <c r="J547" s="228">
        <f>ROUND(I547*H547,2)</f>
        <v>0</v>
      </c>
      <c r="K547" s="141"/>
      <c r="L547" s="29"/>
      <c r="M547" s="142" t="s">
        <v>1</v>
      </c>
      <c r="N547" s="143" t="s">
        <v>43</v>
      </c>
      <c r="O547" s="144">
        <v>0.42699999999999999</v>
      </c>
      <c r="P547" s="144">
        <f>O547*H547</f>
        <v>16.652999999999999</v>
      </c>
      <c r="Q547" s="144">
        <v>0</v>
      </c>
      <c r="R547" s="144">
        <f>Q547*H547</f>
        <v>0</v>
      </c>
      <c r="S547" s="144">
        <v>0</v>
      </c>
      <c r="T547" s="145">
        <f>S547*H547</f>
        <v>0</v>
      </c>
      <c r="AR547" s="146" t="s">
        <v>330</v>
      </c>
      <c r="AT547" s="146" t="s">
        <v>250</v>
      </c>
      <c r="AU547" s="146" t="s">
        <v>88</v>
      </c>
      <c r="AY547" s="17" t="s">
        <v>248</v>
      </c>
      <c r="BE547" s="147">
        <f>IF(N547="základní",J547,0)</f>
        <v>0</v>
      </c>
      <c r="BF547" s="147">
        <f>IF(N547="snížená",J547,0)</f>
        <v>0</v>
      </c>
      <c r="BG547" s="147">
        <f>IF(N547="zákl. přenesená",J547,0)</f>
        <v>0</v>
      </c>
      <c r="BH547" s="147">
        <f>IF(N547="sníž. přenesená",J547,0)</f>
        <v>0</v>
      </c>
      <c r="BI547" s="147">
        <f>IF(N547="nulová",J547,0)</f>
        <v>0</v>
      </c>
      <c r="BJ547" s="17" t="s">
        <v>86</v>
      </c>
      <c r="BK547" s="147">
        <f>ROUND(I547*H547,2)</f>
        <v>0</v>
      </c>
      <c r="BL547" s="17" t="s">
        <v>330</v>
      </c>
      <c r="BM547" s="146" t="s">
        <v>1489</v>
      </c>
    </row>
    <row r="548" spans="2:65" s="15" customFormat="1" x14ac:dyDescent="0.2">
      <c r="B548" s="259"/>
      <c r="C548" s="260"/>
      <c r="D548" s="231" t="s">
        <v>255</v>
      </c>
      <c r="E548" s="261" t="s">
        <v>1</v>
      </c>
      <c r="F548" s="262" t="s">
        <v>1490</v>
      </c>
      <c r="G548" s="260"/>
      <c r="H548" s="261" t="s">
        <v>1</v>
      </c>
      <c r="I548" s="253"/>
      <c r="J548" s="260"/>
      <c r="L548" s="171"/>
      <c r="M548" s="173"/>
      <c r="T548" s="174"/>
      <c r="AT548" s="172" t="s">
        <v>255</v>
      </c>
      <c r="AU548" s="172" t="s">
        <v>88</v>
      </c>
      <c r="AV548" s="15" t="s">
        <v>86</v>
      </c>
      <c r="AW548" s="15" t="s">
        <v>34</v>
      </c>
      <c r="AX548" s="15" t="s">
        <v>78</v>
      </c>
      <c r="AY548" s="172" t="s">
        <v>248</v>
      </c>
    </row>
    <row r="549" spans="2:65" s="15" customFormat="1" x14ac:dyDescent="0.2">
      <c r="B549" s="259"/>
      <c r="C549" s="260"/>
      <c r="D549" s="231" t="s">
        <v>255</v>
      </c>
      <c r="E549" s="261" t="s">
        <v>1</v>
      </c>
      <c r="F549" s="262" t="s">
        <v>1491</v>
      </c>
      <c r="G549" s="260"/>
      <c r="H549" s="261" t="s">
        <v>1</v>
      </c>
      <c r="I549" s="253"/>
      <c r="J549" s="260"/>
      <c r="L549" s="171"/>
      <c r="M549" s="173"/>
      <c r="T549" s="174"/>
      <c r="AT549" s="172" t="s">
        <v>255</v>
      </c>
      <c r="AU549" s="172" t="s">
        <v>88</v>
      </c>
      <c r="AV549" s="15" t="s">
        <v>86</v>
      </c>
      <c r="AW549" s="15" t="s">
        <v>34</v>
      </c>
      <c r="AX549" s="15" t="s">
        <v>78</v>
      </c>
      <c r="AY549" s="172" t="s">
        <v>248</v>
      </c>
    </row>
    <row r="550" spans="2:65" s="15" customFormat="1" x14ac:dyDescent="0.2">
      <c r="B550" s="259"/>
      <c r="C550" s="260"/>
      <c r="D550" s="231" t="s">
        <v>255</v>
      </c>
      <c r="E550" s="261" t="s">
        <v>1</v>
      </c>
      <c r="F550" s="262" t="s">
        <v>1492</v>
      </c>
      <c r="G550" s="260"/>
      <c r="H550" s="261" t="s">
        <v>1</v>
      </c>
      <c r="I550" s="253"/>
      <c r="J550" s="260"/>
      <c r="L550" s="171"/>
      <c r="M550" s="173"/>
      <c r="T550" s="174"/>
      <c r="AT550" s="172" t="s">
        <v>255</v>
      </c>
      <c r="AU550" s="172" t="s">
        <v>88</v>
      </c>
      <c r="AV550" s="15" t="s">
        <v>86</v>
      </c>
      <c r="AW550" s="15" t="s">
        <v>34</v>
      </c>
      <c r="AX550" s="15" t="s">
        <v>78</v>
      </c>
      <c r="AY550" s="172" t="s">
        <v>248</v>
      </c>
    </row>
    <row r="551" spans="2:65" s="15" customFormat="1" x14ac:dyDescent="0.2">
      <c r="B551" s="259"/>
      <c r="C551" s="260"/>
      <c r="D551" s="231" t="s">
        <v>255</v>
      </c>
      <c r="E551" s="261" t="s">
        <v>1</v>
      </c>
      <c r="F551" s="262" t="s">
        <v>1493</v>
      </c>
      <c r="G551" s="260"/>
      <c r="H551" s="261" t="s">
        <v>1</v>
      </c>
      <c r="I551" s="253"/>
      <c r="J551" s="260"/>
      <c r="L551" s="171"/>
      <c r="M551" s="173"/>
      <c r="T551" s="174"/>
      <c r="AT551" s="172" t="s">
        <v>255</v>
      </c>
      <c r="AU551" s="172" t="s">
        <v>88</v>
      </c>
      <c r="AV551" s="15" t="s">
        <v>86</v>
      </c>
      <c r="AW551" s="15" t="s">
        <v>34</v>
      </c>
      <c r="AX551" s="15" t="s">
        <v>78</v>
      </c>
      <c r="AY551" s="172" t="s">
        <v>248</v>
      </c>
    </row>
    <row r="552" spans="2:65" s="15" customFormat="1" x14ac:dyDescent="0.2">
      <c r="B552" s="259"/>
      <c r="C552" s="260"/>
      <c r="D552" s="231" t="s">
        <v>255</v>
      </c>
      <c r="E552" s="261" t="s">
        <v>1</v>
      </c>
      <c r="F552" s="262" t="s">
        <v>1494</v>
      </c>
      <c r="G552" s="260"/>
      <c r="H552" s="261" t="s">
        <v>1</v>
      </c>
      <c r="I552" s="253"/>
      <c r="J552" s="260"/>
      <c r="L552" s="171"/>
      <c r="M552" s="173"/>
      <c r="T552" s="174"/>
      <c r="AT552" s="172" t="s">
        <v>255</v>
      </c>
      <c r="AU552" s="172" t="s">
        <v>88</v>
      </c>
      <c r="AV552" s="15" t="s">
        <v>86</v>
      </c>
      <c r="AW552" s="15" t="s">
        <v>34</v>
      </c>
      <c r="AX552" s="15" t="s">
        <v>78</v>
      </c>
      <c r="AY552" s="172" t="s">
        <v>248</v>
      </c>
    </row>
    <row r="553" spans="2:65" s="15" customFormat="1" ht="20" x14ac:dyDescent="0.2">
      <c r="B553" s="259"/>
      <c r="C553" s="260"/>
      <c r="D553" s="231" t="s">
        <v>255</v>
      </c>
      <c r="E553" s="261" t="s">
        <v>1</v>
      </c>
      <c r="F553" s="262" t="s">
        <v>1495</v>
      </c>
      <c r="G553" s="260"/>
      <c r="H553" s="261" t="s">
        <v>1</v>
      </c>
      <c r="I553" s="253"/>
      <c r="J553" s="260"/>
      <c r="L553" s="171"/>
      <c r="M553" s="173"/>
      <c r="T553" s="174"/>
      <c r="AT553" s="172" t="s">
        <v>255</v>
      </c>
      <c r="AU553" s="172" t="s">
        <v>88</v>
      </c>
      <c r="AV553" s="15" t="s">
        <v>86</v>
      </c>
      <c r="AW553" s="15" t="s">
        <v>34</v>
      </c>
      <c r="AX553" s="15" t="s">
        <v>78</v>
      </c>
      <c r="AY553" s="172" t="s">
        <v>248</v>
      </c>
    </row>
    <row r="554" spans="2:65" s="15" customFormat="1" ht="20" x14ac:dyDescent="0.2">
      <c r="B554" s="259"/>
      <c r="C554" s="260"/>
      <c r="D554" s="231" t="s">
        <v>255</v>
      </c>
      <c r="E554" s="261" t="s">
        <v>1</v>
      </c>
      <c r="F554" s="262" t="s">
        <v>1496</v>
      </c>
      <c r="G554" s="260"/>
      <c r="H554" s="261" t="s">
        <v>1</v>
      </c>
      <c r="I554" s="253"/>
      <c r="J554" s="260"/>
      <c r="L554" s="171"/>
      <c r="M554" s="173"/>
      <c r="T554" s="174"/>
      <c r="AT554" s="172" t="s">
        <v>255</v>
      </c>
      <c r="AU554" s="172" t="s">
        <v>88</v>
      </c>
      <c r="AV554" s="15" t="s">
        <v>86</v>
      </c>
      <c r="AW554" s="15" t="s">
        <v>34</v>
      </c>
      <c r="AX554" s="15" t="s">
        <v>78</v>
      </c>
      <c r="AY554" s="172" t="s">
        <v>248</v>
      </c>
    </row>
    <row r="555" spans="2:65" s="12" customFormat="1" x14ac:dyDescent="0.2">
      <c r="B555" s="229"/>
      <c r="C555" s="230"/>
      <c r="D555" s="231" t="s">
        <v>255</v>
      </c>
      <c r="E555" s="232" t="s">
        <v>1</v>
      </c>
      <c r="F555" s="233" t="s">
        <v>442</v>
      </c>
      <c r="G555" s="230"/>
      <c r="H555" s="234">
        <v>39</v>
      </c>
      <c r="I555" s="247"/>
      <c r="J555" s="230"/>
      <c r="L555" s="148"/>
      <c r="M555" s="150"/>
      <c r="T555" s="151"/>
      <c r="AT555" s="149" t="s">
        <v>255</v>
      </c>
      <c r="AU555" s="149" t="s">
        <v>88</v>
      </c>
      <c r="AV555" s="12" t="s">
        <v>88</v>
      </c>
      <c r="AW555" s="12" t="s">
        <v>34</v>
      </c>
      <c r="AX555" s="12" t="s">
        <v>86</v>
      </c>
      <c r="AY555" s="149" t="s">
        <v>248</v>
      </c>
    </row>
    <row r="556" spans="2:65" s="1" customFormat="1" ht="16.5" customHeight="1" x14ac:dyDescent="0.2">
      <c r="B556" s="184"/>
      <c r="C556" s="222" t="s">
        <v>1497</v>
      </c>
      <c r="D556" s="222" t="s">
        <v>250</v>
      </c>
      <c r="E556" s="223" t="s">
        <v>1498</v>
      </c>
      <c r="F556" s="224" t="s">
        <v>1499</v>
      </c>
      <c r="G556" s="225" t="s">
        <v>283</v>
      </c>
      <c r="H556" s="226">
        <v>119</v>
      </c>
      <c r="I556" s="180">
        <v>0</v>
      </c>
      <c r="J556" s="228">
        <f>ROUND(I556*H556,2)</f>
        <v>0</v>
      </c>
      <c r="K556" s="141"/>
      <c r="L556" s="29"/>
      <c r="M556" s="142" t="s">
        <v>1</v>
      </c>
      <c r="N556" s="143" t="s">
        <v>43</v>
      </c>
      <c r="O556" s="144">
        <v>0.42699999999999999</v>
      </c>
      <c r="P556" s="144">
        <f>O556*H556</f>
        <v>50.813000000000002</v>
      </c>
      <c r="Q556" s="144">
        <v>0</v>
      </c>
      <c r="R556" s="144">
        <f>Q556*H556</f>
        <v>0</v>
      </c>
      <c r="S556" s="144">
        <v>0</v>
      </c>
      <c r="T556" s="145">
        <f>S556*H556</f>
        <v>0</v>
      </c>
      <c r="AR556" s="146" t="s">
        <v>330</v>
      </c>
      <c r="AT556" s="146" t="s">
        <v>250</v>
      </c>
      <c r="AU556" s="146" t="s">
        <v>88</v>
      </c>
      <c r="AY556" s="17" t="s">
        <v>248</v>
      </c>
      <c r="BE556" s="147">
        <f>IF(N556="základní",J556,0)</f>
        <v>0</v>
      </c>
      <c r="BF556" s="147">
        <f>IF(N556="snížená",J556,0)</f>
        <v>0</v>
      </c>
      <c r="BG556" s="147">
        <f>IF(N556="zákl. přenesená",J556,0)</f>
        <v>0</v>
      </c>
      <c r="BH556" s="147">
        <f>IF(N556="sníž. přenesená",J556,0)</f>
        <v>0</v>
      </c>
      <c r="BI556" s="147">
        <f>IF(N556="nulová",J556,0)</f>
        <v>0</v>
      </c>
      <c r="BJ556" s="17" t="s">
        <v>86</v>
      </c>
      <c r="BK556" s="147">
        <f>ROUND(I556*H556,2)</f>
        <v>0</v>
      </c>
      <c r="BL556" s="17" t="s">
        <v>330</v>
      </c>
      <c r="BM556" s="146" t="s">
        <v>1500</v>
      </c>
    </row>
    <row r="557" spans="2:65" s="15" customFormat="1" x14ac:dyDescent="0.2">
      <c r="B557" s="259"/>
      <c r="C557" s="260"/>
      <c r="D557" s="231" t="s">
        <v>255</v>
      </c>
      <c r="E557" s="261" t="s">
        <v>1</v>
      </c>
      <c r="F557" s="262" t="s">
        <v>1501</v>
      </c>
      <c r="G557" s="260"/>
      <c r="H557" s="261" t="s">
        <v>1</v>
      </c>
      <c r="I557" s="253"/>
      <c r="J557" s="260"/>
      <c r="L557" s="171"/>
      <c r="M557" s="173"/>
      <c r="T557" s="174"/>
      <c r="AT557" s="172" t="s">
        <v>255</v>
      </c>
      <c r="AU557" s="172" t="s">
        <v>88</v>
      </c>
      <c r="AV557" s="15" t="s">
        <v>86</v>
      </c>
      <c r="AW557" s="15" t="s">
        <v>34</v>
      </c>
      <c r="AX557" s="15" t="s">
        <v>78</v>
      </c>
      <c r="AY557" s="172" t="s">
        <v>248</v>
      </c>
    </row>
    <row r="558" spans="2:65" s="15" customFormat="1" x14ac:dyDescent="0.2">
      <c r="B558" s="259"/>
      <c r="C558" s="260"/>
      <c r="D558" s="231" t="s">
        <v>255</v>
      </c>
      <c r="E558" s="261" t="s">
        <v>1</v>
      </c>
      <c r="F558" s="262" t="s">
        <v>1502</v>
      </c>
      <c r="G558" s="260"/>
      <c r="H558" s="261" t="s">
        <v>1</v>
      </c>
      <c r="I558" s="253"/>
      <c r="J558" s="260"/>
      <c r="L558" s="171"/>
      <c r="M558" s="173"/>
      <c r="T558" s="174"/>
      <c r="AT558" s="172" t="s">
        <v>255</v>
      </c>
      <c r="AU558" s="172" t="s">
        <v>88</v>
      </c>
      <c r="AV558" s="15" t="s">
        <v>86</v>
      </c>
      <c r="AW558" s="15" t="s">
        <v>34</v>
      </c>
      <c r="AX558" s="15" t="s">
        <v>78</v>
      </c>
      <c r="AY558" s="172" t="s">
        <v>248</v>
      </c>
    </row>
    <row r="559" spans="2:65" s="15" customFormat="1" x14ac:dyDescent="0.2">
      <c r="B559" s="259"/>
      <c r="C559" s="260"/>
      <c r="D559" s="231" t="s">
        <v>255</v>
      </c>
      <c r="E559" s="261" t="s">
        <v>1</v>
      </c>
      <c r="F559" s="262" t="s">
        <v>1503</v>
      </c>
      <c r="G559" s="260"/>
      <c r="H559" s="261" t="s">
        <v>1</v>
      </c>
      <c r="I559" s="253"/>
      <c r="J559" s="260"/>
      <c r="L559" s="171"/>
      <c r="M559" s="173"/>
      <c r="T559" s="174"/>
      <c r="AT559" s="172" t="s">
        <v>255</v>
      </c>
      <c r="AU559" s="172" t="s">
        <v>88</v>
      </c>
      <c r="AV559" s="15" t="s">
        <v>86</v>
      </c>
      <c r="AW559" s="15" t="s">
        <v>34</v>
      </c>
      <c r="AX559" s="15" t="s">
        <v>78</v>
      </c>
      <c r="AY559" s="172" t="s">
        <v>248</v>
      </c>
    </row>
    <row r="560" spans="2:65" s="15" customFormat="1" x14ac:dyDescent="0.2">
      <c r="B560" s="259"/>
      <c r="C560" s="260"/>
      <c r="D560" s="231" t="s">
        <v>255</v>
      </c>
      <c r="E560" s="261" t="s">
        <v>1</v>
      </c>
      <c r="F560" s="262" t="s">
        <v>1494</v>
      </c>
      <c r="G560" s="260"/>
      <c r="H560" s="261" t="s">
        <v>1</v>
      </c>
      <c r="I560" s="253"/>
      <c r="J560" s="260"/>
      <c r="L560" s="171"/>
      <c r="M560" s="173"/>
      <c r="T560" s="174"/>
      <c r="AT560" s="172" t="s">
        <v>255</v>
      </c>
      <c r="AU560" s="172" t="s">
        <v>88</v>
      </c>
      <c r="AV560" s="15" t="s">
        <v>86</v>
      </c>
      <c r="AW560" s="15" t="s">
        <v>34</v>
      </c>
      <c r="AX560" s="15" t="s">
        <v>78</v>
      </c>
      <c r="AY560" s="172" t="s">
        <v>248</v>
      </c>
    </row>
    <row r="561" spans="2:65" s="15" customFormat="1" ht="20" x14ac:dyDescent="0.2">
      <c r="B561" s="259"/>
      <c r="C561" s="260"/>
      <c r="D561" s="231" t="s">
        <v>255</v>
      </c>
      <c r="E561" s="261" t="s">
        <v>1</v>
      </c>
      <c r="F561" s="262" t="s">
        <v>1504</v>
      </c>
      <c r="G561" s="260"/>
      <c r="H561" s="261" t="s">
        <v>1</v>
      </c>
      <c r="I561" s="253"/>
      <c r="J561" s="260"/>
      <c r="L561" s="171"/>
      <c r="M561" s="173"/>
      <c r="T561" s="174"/>
      <c r="AT561" s="172" t="s">
        <v>255</v>
      </c>
      <c r="AU561" s="172" t="s">
        <v>88</v>
      </c>
      <c r="AV561" s="15" t="s">
        <v>86</v>
      </c>
      <c r="AW561" s="15" t="s">
        <v>34</v>
      </c>
      <c r="AX561" s="15" t="s">
        <v>78</v>
      </c>
      <c r="AY561" s="172" t="s">
        <v>248</v>
      </c>
    </row>
    <row r="562" spans="2:65" s="15" customFormat="1" ht="20" x14ac:dyDescent="0.2">
      <c r="B562" s="259"/>
      <c r="C562" s="260"/>
      <c r="D562" s="231" t="s">
        <v>255</v>
      </c>
      <c r="E562" s="261" t="s">
        <v>1</v>
      </c>
      <c r="F562" s="262" t="s">
        <v>1496</v>
      </c>
      <c r="G562" s="260"/>
      <c r="H562" s="261" t="s">
        <v>1</v>
      </c>
      <c r="I562" s="253"/>
      <c r="J562" s="260"/>
      <c r="L562" s="171"/>
      <c r="M562" s="173"/>
      <c r="T562" s="174"/>
      <c r="AT562" s="172" t="s">
        <v>255</v>
      </c>
      <c r="AU562" s="172" t="s">
        <v>88</v>
      </c>
      <c r="AV562" s="15" t="s">
        <v>86</v>
      </c>
      <c r="AW562" s="15" t="s">
        <v>34</v>
      </c>
      <c r="AX562" s="15" t="s">
        <v>78</v>
      </c>
      <c r="AY562" s="172" t="s">
        <v>248</v>
      </c>
    </row>
    <row r="563" spans="2:65" s="12" customFormat="1" x14ac:dyDescent="0.2">
      <c r="B563" s="229"/>
      <c r="C563" s="230"/>
      <c r="D563" s="231" t="s">
        <v>255</v>
      </c>
      <c r="E563" s="232" t="s">
        <v>1</v>
      </c>
      <c r="F563" s="233" t="s">
        <v>1277</v>
      </c>
      <c r="G563" s="230"/>
      <c r="H563" s="234">
        <v>119</v>
      </c>
      <c r="I563" s="247"/>
      <c r="J563" s="230"/>
      <c r="L563" s="148"/>
      <c r="M563" s="150"/>
      <c r="T563" s="151"/>
      <c r="AT563" s="149" t="s">
        <v>255</v>
      </c>
      <c r="AU563" s="149" t="s">
        <v>88</v>
      </c>
      <c r="AV563" s="12" t="s">
        <v>88</v>
      </c>
      <c r="AW563" s="12" t="s">
        <v>34</v>
      </c>
      <c r="AX563" s="12" t="s">
        <v>86</v>
      </c>
      <c r="AY563" s="149" t="s">
        <v>248</v>
      </c>
    </row>
    <row r="564" spans="2:65" s="1" customFormat="1" ht="24.15" customHeight="1" x14ac:dyDescent="0.2">
      <c r="B564" s="184"/>
      <c r="C564" s="222" t="s">
        <v>1505</v>
      </c>
      <c r="D564" s="222" t="s">
        <v>250</v>
      </c>
      <c r="E564" s="223" t="s">
        <v>1506</v>
      </c>
      <c r="F564" s="224" t="s">
        <v>1507</v>
      </c>
      <c r="G564" s="225" t="s">
        <v>1136</v>
      </c>
      <c r="H564" s="263">
        <v>0</v>
      </c>
      <c r="I564" s="180">
        <v>0</v>
      </c>
      <c r="J564" s="228">
        <f>ROUND(I564*H564,2)</f>
        <v>0</v>
      </c>
      <c r="K564" s="141"/>
      <c r="L564" s="29"/>
      <c r="M564" s="142" t="s">
        <v>1</v>
      </c>
      <c r="N564" s="143" t="s">
        <v>43</v>
      </c>
      <c r="O564" s="144">
        <v>0</v>
      </c>
      <c r="P564" s="144">
        <f>O564*H564</f>
        <v>0</v>
      </c>
      <c r="Q564" s="144">
        <v>0</v>
      </c>
      <c r="R564" s="144">
        <f>Q564*H564</f>
        <v>0</v>
      </c>
      <c r="S564" s="144">
        <v>0</v>
      </c>
      <c r="T564" s="145">
        <f>S564*H564</f>
        <v>0</v>
      </c>
      <c r="AR564" s="146" t="s">
        <v>330</v>
      </c>
      <c r="AT564" s="146" t="s">
        <v>250</v>
      </c>
      <c r="AU564" s="146" t="s">
        <v>88</v>
      </c>
      <c r="AY564" s="17" t="s">
        <v>248</v>
      </c>
      <c r="BE564" s="147">
        <f>IF(N564="základní",J564,0)</f>
        <v>0</v>
      </c>
      <c r="BF564" s="147">
        <f>IF(N564="snížená",J564,0)</f>
        <v>0</v>
      </c>
      <c r="BG564" s="147">
        <f>IF(N564="zákl. přenesená",J564,0)</f>
        <v>0</v>
      </c>
      <c r="BH564" s="147">
        <f>IF(N564="sníž. přenesená",J564,0)</f>
        <v>0</v>
      </c>
      <c r="BI564" s="147">
        <f>IF(N564="nulová",J564,0)</f>
        <v>0</v>
      </c>
      <c r="BJ564" s="17" t="s">
        <v>86</v>
      </c>
      <c r="BK564" s="147">
        <f>ROUND(I564*H564,2)</f>
        <v>0</v>
      </c>
      <c r="BL564" s="17" t="s">
        <v>330</v>
      </c>
      <c r="BM564" s="146" t="s">
        <v>1508</v>
      </c>
    </row>
    <row r="565" spans="2:65" s="11" customFormat="1" ht="23" customHeight="1" x14ac:dyDescent="0.25">
      <c r="B565" s="215"/>
      <c r="C565" s="216"/>
      <c r="D565" s="217" t="s">
        <v>77</v>
      </c>
      <c r="E565" s="220" t="s">
        <v>644</v>
      </c>
      <c r="F565" s="220" t="s">
        <v>645</v>
      </c>
      <c r="G565" s="216"/>
      <c r="H565" s="216"/>
      <c r="I565" s="249"/>
      <c r="J565" s="221">
        <f>BK565</f>
        <v>0</v>
      </c>
      <c r="L565" s="123"/>
      <c r="M565" s="127"/>
      <c r="P565" s="128">
        <f>SUM(P566:P651)</f>
        <v>561.55741</v>
      </c>
      <c r="R565" s="128">
        <f>SUM(R566:R651)</f>
        <v>0.55880390000000013</v>
      </c>
      <c r="T565" s="129">
        <f>SUM(T566:T651)</f>
        <v>0</v>
      </c>
      <c r="AR565" s="124" t="s">
        <v>88</v>
      </c>
      <c r="AT565" s="130" t="s">
        <v>77</v>
      </c>
      <c r="AU565" s="130" t="s">
        <v>86</v>
      </c>
      <c r="AY565" s="124" t="s">
        <v>248</v>
      </c>
      <c r="BK565" s="131">
        <f>SUM(BK566:BK651)</f>
        <v>0</v>
      </c>
    </row>
    <row r="566" spans="2:65" s="1" customFormat="1" ht="33" customHeight="1" x14ac:dyDescent="0.2">
      <c r="B566" s="184"/>
      <c r="C566" s="222" t="s">
        <v>1509</v>
      </c>
      <c r="D566" s="222" t="s">
        <v>250</v>
      </c>
      <c r="E566" s="223" t="s">
        <v>375</v>
      </c>
      <c r="F566" s="224" t="s">
        <v>1510</v>
      </c>
      <c r="G566" s="225" t="s">
        <v>259</v>
      </c>
      <c r="H566" s="226">
        <v>46</v>
      </c>
      <c r="I566" s="180">
        <v>0</v>
      </c>
      <c r="J566" s="228">
        <f>ROUND(I566*H566,2)</f>
        <v>0</v>
      </c>
      <c r="K566" s="141"/>
      <c r="L566" s="29"/>
      <c r="M566" s="142" t="s">
        <v>1</v>
      </c>
      <c r="N566" s="143" t="s">
        <v>43</v>
      </c>
      <c r="O566" s="144">
        <v>0.42699999999999999</v>
      </c>
      <c r="P566" s="144">
        <f>O566*H566</f>
        <v>19.641999999999999</v>
      </c>
      <c r="Q566" s="144">
        <v>0</v>
      </c>
      <c r="R566" s="144">
        <f>Q566*H566</f>
        <v>0</v>
      </c>
      <c r="S566" s="144">
        <v>0</v>
      </c>
      <c r="T566" s="145">
        <f>S566*H566</f>
        <v>0</v>
      </c>
      <c r="AR566" s="146" t="s">
        <v>330</v>
      </c>
      <c r="AT566" s="146" t="s">
        <v>250</v>
      </c>
      <c r="AU566" s="146" t="s">
        <v>88</v>
      </c>
      <c r="AY566" s="17" t="s">
        <v>248</v>
      </c>
      <c r="BE566" s="147">
        <f>IF(N566="základní",J566,0)</f>
        <v>0</v>
      </c>
      <c r="BF566" s="147">
        <f>IF(N566="snížená",J566,0)</f>
        <v>0</v>
      </c>
      <c r="BG566" s="147">
        <f>IF(N566="zákl. přenesená",J566,0)</f>
        <v>0</v>
      </c>
      <c r="BH566" s="147">
        <f>IF(N566="sníž. přenesená",J566,0)</f>
        <v>0</v>
      </c>
      <c r="BI566" s="147">
        <f>IF(N566="nulová",J566,0)</f>
        <v>0</v>
      </c>
      <c r="BJ566" s="17" t="s">
        <v>86</v>
      </c>
      <c r="BK566" s="147">
        <f>ROUND(I566*H566,2)</f>
        <v>0</v>
      </c>
      <c r="BL566" s="17" t="s">
        <v>330</v>
      </c>
      <c r="BM566" s="146" t="s">
        <v>1511</v>
      </c>
    </row>
    <row r="567" spans="2:65" s="12" customFormat="1" x14ac:dyDescent="0.2">
      <c r="B567" s="229"/>
      <c r="C567" s="230"/>
      <c r="D567" s="231" t="s">
        <v>255</v>
      </c>
      <c r="E567" s="232" t="s">
        <v>1</v>
      </c>
      <c r="F567" s="233" t="s">
        <v>1512</v>
      </c>
      <c r="G567" s="230"/>
      <c r="H567" s="234">
        <v>46</v>
      </c>
      <c r="I567" s="247"/>
      <c r="J567" s="230"/>
      <c r="L567" s="148"/>
      <c r="M567" s="150"/>
      <c r="T567" s="151"/>
      <c r="AT567" s="149" t="s">
        <v>255</v>
      </c>
      <c r="AU567" s="149" t="s">
        <v>88</v>
      </c>
      <c r="AV567" s="12" t="s">
        <v>88</v>
      </c>
      <c r="AW567" s="12" t="s">
        <v>34</v>
      </c>
      <c r="AX567" s="12" t="s">
        <v>86</v>
      </c>
      <c r="AY567" s="149" t="s">
        <v>248</v>
      </c>
    </row>
    <row r="568" spans="2:65" s="1" customFormat="1" ht="55.5" customHeight="1" x14ac:dyDescent="0.2">
      <c r="B568" s="184"/>
      <c r="C568" s="222" t="s">
        <v>1513</v>
      </c>
      <c r="D568" s="222" t="s">
        <v>250</v>
      </c>
      <c r="E568" s="223" t="s">
        <v>1514</v>
      </c>
      <c r="F568" s="224" t="s">
        <v>1515</v>
      </c>
      <c r="G568" s="225" t="s">
        <v>911</v>
      </c>
      <c r="H568" s="226">
        <v>1</v>
      </c>
      <c r="I568" s="180">
        <v>0</v>
      </c>
      <c r="J568" s="228">
        <f>ROUND(I568*H568,2)</f>
        <v>0</v>
      </c>
      <c r="K568" s="141"/>
      <c r="L568" s="29"/>
      <c r="M568" s="142" t="s">
        <v>1</v>
      </c>
      <c r="N568" s="143" t="s">
        <v>43</v>
      </c>
      <c r="O568" s="144">
        <v>0.42699999999999999</v>
      </c>
      <c r="P568" s="144">
        <f>O568*H568</f>
        <v>0.42699999999999999</v>
      </c>
      <c r="Q568" s="144">
        <v>0</v>
      </c>
      <c r="R568" s="144">
        <f>Q568*H568</f>
        <v>0</v>
      </c>
      <c r="S568" s="144">
        <v>0</v>
      </c>
      <c r="T568" s="145">
        <f>S568*H568</f>
        <v>0</v>
      </c>
      <c r="AR568" s="146" t="s">
        <v>330</v>
      </c>
      <c r="AT568" s="146" t="s">
        <v>250</v>
      </c>
      <c r="AU568" s="146" t="s">
        <v>88</v>
      </c>
      <c r="AY568" s="17" t="s">
        <v>248</v>
      </c>
      <c r="BE568" s="147">
        <f>IF(N568="základní",J568,0)</f>
        <v>0</v>
      </c>
      <c r="BF568" s="147">
        <f>IF(N568="snížená",J568,0)</f>
        <v>0</v>
      </c>
      <c r="BG568" s="147">
        <f>IF(N568="zákl. přenesená",J568,0)</f>
        <v>0</v>
      </c>
      <c r="BH568" s="147">
        <f>IF(N568="sníž. přenesená",J568,0)</f>
        <v>0</v>
      </c>
      <c r="BI568" s="147">
        <f>IF(N568="nulová",J568,0)</f>
        <v>0</v>
      </c>
      <c r="BJ568" s="17" t="s">
        <v>86</v>
      </c>
      <c r="BK568" s="147">
        <f>ROUND(I568*H568,2)</f>
        <v>0</v>
      </c>
      <c r="BL568" s="17" t="s">
        <v>330</v>
      </c>
      <c r="BM568" s="146" t="s">
        <v>1516</v>
      </c>
    </row>
    <row r="569" spans="2:65" s="1" customFormat="1" ht="16.5" customHeight="1" x14ac:dyDescent="0.2">
      <c r="B569" s="184"/>
      <c r="C569" s="222" t="s">
        <v>1517</v>
      </c>
      <c r="D569" s="222" t="s">
        <v>250</v>
      </c>
      <c r="E569" s="223" t="s">
        <v>380</v>
      </c>
      <c r="F569" s="224" t="s">
        <v>1518</v>
      </c>
      <c r="G569" s="225" t="s">
        <v>259</v>
      </c>
      <c r="H569" s="226">
        <v>50</v>
      </c>
      <c r="I569" s="180">
        <v>0</v>
      </c>
      <c r="J569" s="228">
        <f>ROUND(I569*H569,2)</f>
        <v>0</v>
      </c>
      <c r="K569" s="141"/>
      <c r="L569" s="29"/>
      <c r="M569" s="142" t="s">
        <v>1</v>
      </c>
      <c r="N569" s="143" t="s">
        <v>43</v>
      </c>
      <c r="O569" s="144">
        <v>0.42699999999999999</v>
      </c>
      <c r="P569" s="144">
        <f>O569*H569</f>
        <v>21.349999999999998</v>
      </c>
      <c r="Q569" s="144">
        <v>0</v>
      </c>
      <c r="R569" s="144">
        <f>Q569*H569</f>
        <v>0</v>
      </c>
      <c r="S569" s="144">
        <v>0</v>
      </c>
      <c r="T569" s="145">
        <f>S569*H569</f>
        <v>0</v>
      </c>
      <c r="AR569" s="146" t="s">
        <v>330</v>
      </c>
      <c r="AT569" s="146" t="s">
        <v>250</v>
      </c>
      <c r="AU569" s="146" t="s">
        <v>88</v>
      </c>
      <c r="AY569" s="17" t="s">
        <v>248</v>
      </c>
      <c r="BE569" s="147">
        <f>IF(N569="základní",J569,0)</f>
        <v>0</v>
      </c>
      <c r="BF569" s="147">
        <f>IF(N569="snížená",J569,0)</f>
        <v>0</v>
      </c>
      <c r="BG569" s="147">
        <f>IF(N569="zákl. přenesená",J569,0)</f>
        <v>0</v>
      </c>
      <c r="BH569" s="147">
        <f>IF(N569="sníž. přenesená",J569,0)</f>
        <v>0</v>
      </c>
      <c r="BI569" s="147">
        <f>IF(N569="nulová",J569,0)</f>
        <v>0</v>
      </c>
      <c r="BJ569" s="17" t="s">
        <v>86</v>
      </c>
      <c r="BK569" s="147">
        <f>ROUND(I569*H569,2)</f>
        <v>0</v>
      </c>
      <c r="BL569" s="17" t="s">
        <v>330</v>
      </c>
      <c r="BM569" s="146" t="s">
        <v>1519</v>
      </c>
    </row>
    <row r="570" spans="2:65" s="15" customFormat="1" ht="30" x14ac:dyDescent="0.2">
      <c r="B570" s="259"/>
      <c r="C570" s="260"/>
      <c r="D570" s="231" t="s">
        <v>255</v>
      </c>
      <c r="E570" s="261" t="s">
        <v>1</v>
      </c>
      <c r="F570" s="262" t="s">
        <v>1520</v>
      </c>
      <c r="G570" s="260"/>
      <c r="H570" s="261" t="s">
        <v>1</v>
      </c>
      <c r="I570" s="253"/>
      <c r="J570" s="260"/>
      <c r="L570" s="171"/>
      <c r="M570" s="173"/>
      <c r="T570" s="174"/>
      <c r="AT570" s="172" t="s">
        <v>255</v>
      </c>
      <c r="AU570" s="172" t="s">
        <v>88</v>
      </c>
      <c r="AV570" s="15" t="s">
        <v>86</v>
      </c>
      <c r="AW570" s="15" t="s">
        <v>34</v>
      </c>
      <c r="AX570" s="15" t="s">
        <v>78</v>
      </c>
      <c r="AY570" s="172" t="s">
        <v>248</v>
      </c>
    </row>
    <row r="571" spans="2:65" s="15" customFormat="1" ht="30" x14ac:dyDescent="0.2">
      <c r="B571" s="259"/>
      <c r="C571" s="260"/>
      <c r="D571" s="231" t="s">
        <v>255</v>
      </c>
      <c r="E571" s="261" t="s">
        <v>1</v>
      </c>
      <c r="F571" s="262" t="s">
        <v>1521</v>
      </c>
      <c r="G571" s="260"/>
      <c r="H571" s="261" t="s">
        <v>1</v>
      </c>
      <c r="I571" s="253"/>
      <c r="J571" s="260"/>
      <c r="L571" s="171"/>
      <c r="M571" s="173"/>
      <c r="T571" s="174"/>
      <c r="AT571" s="172" t="s">
        <v>255</v>
      </c>
      <c r="AU571" s="172" t="s">
        <v>88</v>
      </c>
      <c r="AV571" s="15" t="s">
        <v>86</v>
      </c>
      <c r="AW571" s="15" t="s">
        <v>34</v>
      </c>
      <c r="AX571" s="15" t="s">
        <v>78</v>
      </c>
      <c r="AY571" s="172" t="s">
        <v>248</v>
      </c>
    </row>
    <row r="572" spans="2:65" s="12" customFormat="1" ht="20" x14ac:dyDescent="0.2">
      <c r="B572" s="229"/>
      <c r="C572" s="230"/>
      <c r="D572" s="231" t="s">
        <v>255</v>
      </c>
      <c r="E572" s="232" t="s">
        <v>1</v>
      </c>
      <c r="F572" s="233" t="s">
        <v>1522</v>
      </c>
      <c r="G572" s="230"/>
      <c r="H572" s="234">
        <v>10</v>
      </c>
      <c r="I572" s="247"/>
      <c r="J572" s="230"/>
      <c r="L572" s="148"/>
      <c r="M572" s="150"/>
      <c r="T572" s="151"/>
      <c r="AT572" s="149" t="s">
        <v>255</v>
      </c>
      <c r="AU572" s="149" t="s">
        <v>88</v>
      </c>
      <c r="AV572" s="12" t="s">
        <v>88</v>
      </c>
      <c r="AW572" s="12" t="s">
        <v>34</v>
      </c>
      <c r="AX572" s="12" t="s">
        <v>78</v>
      </c>
      <c r="AY572" s="149" t="s">
        <v>248</v>
      </c>
    </row>
    <row r="573" spans="2:65" s="12" customFormat="1" ht="20" x14ac:dyDescent="0.2">
      <c r="B573" s="229"/>
      <c r="C573" s="230"/>
      <c r="D573" s="231" t="s">
        <v>255</v>
      </c>
      <c r="E573" s="232" t="s">
        <v>1</v>
      </c>
      <c r="F573" s="233" t="s">
        <v>1523</v>
      </c>
      <c r="G573" s="230"/>
      <c r="H573" s="234">
        <v>40</v>
      </c>
      <c r="I573" s="247"/>
      <c r="J573" s="230"/>
      <c r="L573" s="148"/>
      <c r="M573" s="150"/>
      <c r="T573" s="151"/>
      <c r="AT573" s="149" t="s">
        <v>255</v>
      </c>
      <c r="AU573" s="149" t="s">
        <v>88</v>
      </c>
      <c r="AV573" s="12" t="s">
        <v>88</v>
      </c>
      <c r="AW573" s="12" t="s">
        <v>34</v>
      </c>
      <c r="AX573" s="12" t="s">
        <v>78</v>
      </c>
      <c r="AY573" s="149" t="s">
        <v>248</v>
      </c>
    </row>
    <row r="574" spans="2:65" s="13" customFormat="1" x14ac:dyDescent="0.2">
      <c r="B574" s="235"/>
      <c r="C574" s="236"/>
      <c r="D574" s="231" t="s">
        <v>255</v>
      </c>
      <c r="E574" s="237" t="s">
        <v>1</v>
      </c>
      <c r="F574" s="238" t="s">
        <v>275</v>
      </c>
      <c r="G574" s="236"/>
      <c r="H574" s="239">
        <v>50</v>
      </c>
      <c r="I574" s="248"/>
      <c r="J574" s="236"/>
      <c r="L574" s="152"/>
      <c r="M574" s="154"/>
      <c r="T574" s="155"/>
      <c r="AT574" s="153" t="s">
        <v>255</v>
      </c>
      <c r="AU574" s="153" t="s">
        <v>88</v>
      </c>
      <c r="AV574" s="13" t="s">
        <v>253</v>
      </c>
      <c r="AW574" s="13" t="s">
        <v>34</v>
      </c>
      <c r="AX574" s="13" t="s">
        <v>86</v>
      </c>
      <c r="AY574" s="153" t="s">
        <v>248</v>
      </c>
    </row>
    <row r="575" spans="2:65" s="1" customFormat="1" ht="16.5" customHeight="1" x14ac:dyDescent="0.2">
      <c r="B575" s="184"/>
      <c r="C575" s="222" t="s">
        <v>1524</v>
      </c>
      <c r="D575" s="222" t="s">
        <v>250</v>
      </c>
      <c r="E575" s="223" t="s">
        <v>1525</v>
      </c>
      <c r="F575" s="224" t="s">
        <v>1526</v>
      </c>
      <c r="G575" s="225" t="s">
        <v>911</v>
      </c>
      <c r="H575" s="226">
        <v>1</v>
      </c>
      <c r="I575" s="180">
        <v>0</v>
      </c>
      <c r="J575" s="228">
        <f>ROUND(I575*H575,2)</f>
        <v>0</v>
      </c>
      <c r="K575" s="141"/>
      <c r="L575" s="29"/>
      <c r="M575" s="142" t="s">
        <v>1</v>
      </c>
      <c r="N575" s="143" t="s">
        <v>43</v>
      </c>
      <c r="O575" s="144">
        <v>0.42699999999999999</v>
      </c>
      <c r="P575" s="144">
        <f>O575*H575</f>
        <v>0.42699999999999999</v>
      </c>
      <c r="Q575" s="144">
        <v>0</v>
      </c>
      <c r="R575" s="144">
        <f>Q575*H575</f>
        <v>0</v>
      </c>
      <c r="S575" s="144">
        <v>0</v>
      </c>
      <c r="T575" s="145">
        <f>S575*H575</f>
        <v>0</v>
      </c>
      <c r="AR575" s="146" t="s">
        <v>330</v>
      </c>
      <c r="AT575" s="146" t="s">
        <v>250</v>
      </c>
      <c r="AU575" s="146" t="s">
        <v>88</v>
      </c>
      <c r="AY575" s="17" t="s">
        <v>248</v>
      </c>
      <c r="BE575" s="147">
        <f>IF(N575="základní",J575,0)</f>
        <v>0</v>
      </c>
      <c r="BF575" s="147">
        <f>IF(N575="snížená",J575,0)</f>
        <v>0</v>
      </c>
      <c r="BG575" s="147">
        <f>IF(N575="zákl. přenesená",J575,0)</f>
        <v>0</v>
      </c>
      <c r="BH575" s="147">
        <f>IF(N575="sníž. přenesená",J575,0)</f>
        <v>0</v>
      </c>
      <c r="BI575" s="147">
        <f>IF(N575="nulová",J575,0)</f>
        <v>0</v>
      </c>
      <c r="BJ575" s="17" t="s">
        <v>86</v>
      </c>
      <c r="BK575" s="147">
        <f>ROUND(I575*H575,2)</f>
        <v>0</v>
      </c>
      <c r="BL575" s="17" t="s">
        <v>330</v>
      </c>
      <c r="BM575" s="146" t="s">
        <v>1527</v>
      </c>
    </row>
    <row r="576" spans="2:65" s="15" customFormat="1" ht="20" x14ac:dyDescent="0.2">
      <c r="B576" s="259"/>
      <c r="C576" s="260"/>
      <c r="D576" s="231" t="s">
        <v>255</v>
      </c>
      <c r="E576" s="261" t="s">
        <v>1</v>
      </c>
      <c r="F576" s="262" t="s">
        <v>1528</v>
      </c>
      <c r="G576" s="260"/>
      <c r="H576" s="261" t="s">
        <v>1</v>
      </c>
      <c r="I576" s="253"/>
      <c r="J576" s="260"/>
      <c r="L576" s="171"/>
      <c r="M576" s="173"/>
      <c r="T576" s="174"/>
      <c r="AT576" s="172" t="s">
        <v>255</v>
      </c>
      <c r="AU576" s="172" t="s">
        <v>88</v>
      </c>
      <c r="AV576" s="15" t="s">
        <v>86</v>
      </c>
      <c r="AW576" s="15" t="s">
        <v>34</v>
      </c>
      <c r="AX576" s="15" t="s">
        <v>78</v>
      </c>
      <c r="AY576" s="172" t="s">
        <v>248</v>
      </c>
    </row>
    <row r="577" spans="2:65" s="15" customFormat="1" ht="20" x14ac:dyDescent="0.2">
      <c r="B577" s="259"/>
      <c r="C577" s="260"/>
      <c r="D577" s="231" t="s">
        <v>255</v>
      </c>
      <c r="E577" s="261" t="s">
        <v>1</v>
      </c>
      <c r="F577" s="262" t="s">
        <v>1529</v>
      </c>
      <c r="G577" s="260"/>
      <c r="H577" s="261" t="s">
        <v>1</v>
      </c>
      <c r="I577" s="253"/>
      <c r="J577" s="260"/>
      <c r="L577" s="171"/>
      <c r="M577" s="173"/>
      <c r="T577" s="174"/>
      <c r="AT577" s="172" t="s">
        <v>255</v>
      </c>
      <c r="AU577" s="172" t="s">
        <v>88</v>
      </c>
      <c r="AV577" s="15" t="s">
        <v>86</v>
      </c>
      <c r="AW577" s="15" t="s">
        <v>34</v>
      </c>
      <c r="AX577" s="15" t="s">
        <v>78</v>
      </c>
      <c r="AY577" s="172" t="s">
        <v>248</v>
      </c>
    </row>
    <row r="578" spans="2:65" s="15" customFormat="1" ht="20" x14ac:dyDescent="0.2">
      <c r="B578" s="259"/>
      <c r="C578" s="260"/>
      <c r="D578" s="231" t="s">
        <v>255</v>
      </c>
      <c r="E578" s="261" t="s">
        <v>1</v>
      </c>
      <c r="F578" s="262" t="s">
        <v>1530</v>
      </c>
      <c r="G578" s="260"/>
      <c r="H578" s="261" t="s">
        <v>1</v>
      </c>
      <c r="I578" s="253"/>
      <c r="J578" s="260"/>
      <c r="L578" s="171"/>
      <c r="M578" s="173"/>
      <c r="T578" s="174"/>
      <c r="AT578" s="172" t="s">
        <v>255</v>
      </c>
      <c r="AU578" s="172" t="s">
        <v>88</v>
      </c>
      <c r="AV578" s="15" t="s">
        <v>86</v>
      </c>
      <c r="AW578" s="15" t="s">
        <v>34</v>
      </c>
      <c r="AX578" s="15" t="s">
        <v>78</v>
      </c>
      <c r="AY578" s="172" t="s">
        <v>248</v>
      </c>
    </row>
    <row r="579" spans="2:65" s="15" customFormat="1" ht="30" x14ac:dyDescent="0.2">
      <c r="B579" s="259"/>
      <c r="C579" s="260"/>
      <c r="D579" s="231" t="s">
        <v>255</v>
      </c>
      <c r="E579" s="261" t="s">
        <v>1</v>
      </c>
      <c r="F579" s="262" t="s">
        <v>1531</v>
      </c>
      <c r="G579" s="260"/>
      <c r="H579" s="261" t="s">
        <v>1</v>
      </c>
      <c r="I579" s="253"/>
      <c r="J579" s="260"/>
      <c r="L579" s="171"/>
      <c r="M579" s="173"/>
      <c r="T579" s="174"/>
      <c r="AT579" s="172" t="s">
        <v>255</v>
      </c>
      <c r="AU579" s="172" t="s">
        <v>88</v>
      </c>
      <c r="AV579" s="15" t="s">
        <v>86</v>
      </c>
      <c r="AW579" s="15" t="s">
        <v>34</v>
      </c>
      <c r="AX579" s="15" t="s">
        <v>78</v>
      </c>
      <c r="AY579" s="172" t="s">
        <v>248</v>
      </c>
    </row>
    <row r="580" spans="2:65" s="15" customFormat="1" ht="20" x14ac:dyDescent="0.2">
      <c r="B580" s="259"/>
      <c r="C580" s="260"/>
      <c r="D580" s="231" t="s">
        <v>255</v>
      </c>
      <c r="E580" s="261" t="s">
        <v>1</v>
      </c>
      <c r="F580" s="262" t="s">
        <v>1532</v>
      </c>
      <c r="G580" s="260"/>
      <c r="H580" s="261" t="s">
        <v>1</v>
      </c>
      <c r="I580" s="253"/>
      <c r="J580" s="260"/>
      <c r="L580" s="171"/>
      <c r="M580" s="173"/>
      <c r="T580" s="174"/>
      <c r="AT580" s="172" t="s">
        <v>255</v>
      </c>
      <c r="AU580" s="172" t="s">
        <v>88</v>
      </c>
      <c r="AV580" s="15" t="s">
        <v>86</v>
      </c>
      <c r="AW580" s="15" t="s">
        <v>34</v>
      </c>
      <c r="AX580" s="15" t="s">
        <v>78</v>
      </c>
      <c r="AY580" s="172" t="s">
        <v>248</v>
      </c>
    </row>
    <row r="581" spans="2:65" s="15" customFormat="1" ht="20" x14ac:dyDescent="0.2">
      <c r="B581" s="259"/>
      <c r="C581" s="260"/>
      <c r="D581" s="231" t="s">
        <v>255</v>
      </c>
      <c r="E581" s="261" t="s">
        <v>1</v>
      </c>
      <c r="F581" s="262" t="s">
        <v>1533</v>
      </c>
      <c r="G581" s="260"/>
      <c r="H581" s="261" t="s">
        <v>1</v>
      </c>
      <c r="I581" s="253"/>
      <c r="J581" s="260"/>
      <c r="L581" s="171"/>
      <c r="M581" s="173"/>
      <c r="T581" s="174"/>
      <c r="AT581" s="172" t="s">
        <v>255</v>
      </c>
      <c r="AU581" s="172" t="s">
        <v>88</v>
      </c>
      <c r="AV581" s="15" t="s">
        <v>86</v>
      </c>
      <c r="AW581" s="15" t="s">
        <v>34</v>
      </c>
      <c r="AX581" s="15" t="s">
        <v>78</v>
      </c>
      <c r="AY581" s="172" t="s">
        <v>248</v>
      </c>
    </row>
    <row r="582" spans="2:65" s="12" customFormat="1" x14ac:dyDescent="0.2">
      <c r="B582" s="229"/>
      <c r="C582" s="230"/>
      <c r="D582" s="231" t="s">
        <v>255</v>
      </c>
      <c r="E582" s="232" t="s">
        <v>1</v>
      </c>
      <c r="F582" s="233" t="s">
        <v>86</v>
      </c>
      <c r="G582" s="230"/>
      <c r="H582" s="234">
        <v>1</v>
      </c>
      <c r="I582" s="247"/>
      <c r="J582" s="230"/>
      <c r="L582" s="148"/>
      <c r="M582" s="150"/>
      <c r="T582" s="151"/>
      <c r="AT582" s="149" t="s">
        <v>255</v>
      </c>
      <c r="AU582" s="149" t="s">
        <v>88</v>
      </c>
      <c r="AV582" s="12" t="s">
        <v>88</v>
      </c>
      <c r="AW582" s="12" t="s">
        <v>34</v>
      </c>
      <c r="AX582" s="12" t="s">
        <v>86</v>
      </c>
      <c r="AY582" s="149" t="s">
        <v>248</v>
      </c>
    </row>
    <row r="583" spans="2:65" s="1" customFormat="1" ht="24.15" customHeight="1" x14ac:dyDescent="0.2">
      <c r="B583" s="184"/>
      <c r="C583" s="222" t="s">
        <v>1534</v>
      </c>
      <c r="D583" s="222" t="s">
        <v>250</v>
      </c>
      <c r="E583" s="223" t="s">
        <v>1535</v>
      </c>
      <c r="F583" s="224" t="s">
        <v>1536</v>
      </c>
      <c r="G583" s="225" t="s">
        <v>911</v>
      </c>
      <c r="H583" s="226">
        <v>1</v>
      </c>
      <c r="I583" s="180">
        <v>0</v>
      </c>
      <c r="J583" s="228">
        <f>ROUND(I583*H583,2)</f>
        <v>0</v>
      </c>
      <c r="K583" s="141"/>
      <c r="L583" s="29"/>
      <c r="M583" s="142" t="s">
        <v>1</v>
      </c>
      <c r="N583" s="143" t="s">
        <v>43</v>
      </c>
      <c r="O583" s="144">
        <v>0.42699999999999999</v>
      </c>
      <c r="P583" s="144">
        <f>O583*H583</f>
        <v>0.42699999999999999</v>
      </c>
      <c r="Q583" s="144">
        <v>0</v>
      </c>
      <c r="R583" s="144">
        <f>Q583*H583</f>
        <v>0</v>
      </c>
      <c r="S583" s="144">
        <v>0</v>
      </c>
      <c r="T583" s="145">
        <f>S583*H583</f>
        <v>0</v>
      </c>
      <c r="AR583" s="146" t="s">
        <v>330</v>
      </c>
      <c r="AT583" s="146" t="s">
        <v>250</v>
      </c>
      <c r="AU583" s="146" t="s">
        <v>88</v>
      </c>
      <c r="AY583" s="17" t="s">
        <v>248</v>
      </c>
      <c r="BE583" s="147">
        <f>IF(N583="základní",J583,0)</f>
        <v>0</v>
      </c>
      <c r="BF583" s="147">
        <f>IF(N583="snížená",J583,0)</f>
        <v>0</v>
      </c>
      <c r="BG583" s="147">
        <f>IF(N583="zákl. přenesená",J583,0)</f>
        <v>0</v>
      </c>
      <c r="BH583" s="147">
        <f>IF(N583="sníž. přenesená",J583,0)</f>
        <v>0</v>
      </c>
      <c r="BI583" s="147">
        <f>IF(N583="nulová",J583,0)</f>
        <v>0</v>
      </c>
      <c r="BJ583" s="17" t="s">
        <v>86</v>
      </c>
      <c r="BK583" s="147">
        <f>ROUND(I583*H583,2)</f>
        <v>0</v>
      </c>
      <c r="BL583" s="17" t="s">
        <v>330</v>
      </c>
      <c r="BM583" s="146" t="s">
        <v>1537</v>
      </c>
    </row>
    <row r="584" spans="2:65" s="12" customFormat="1" x14ac:dyDescent="0.2">
      <c r="B584" s="229"/>
      <c r="C584" s="230"/>
      <c r="D584" s="231" t="s">
        <v>255</v>
      </c>
      <c r="E584" s="232" t="s">
        <v>1</v>
      </c>
      <c r="F584" s="233" t="s">
        <v>1538</v>
      </c>
      <c r="G584" s="230"/>
      <c r="H584" s="234">
        <v>1</v>
      </c>
      <c r="I584" s="247"/>
      <c r="J584" s="230"/>
      <c r="L584" s="148"/>
      <c r="M584" s="150"/>
      <c r="T584" s="151"/>
      <c r="AT584" s="149" t="s">
        <v>255</v>
      </c>
      <c r="AU584" s="149" t="s">
        <v>88</v>
      </c>
      <c r="AV584" s="12" t="s">
        <v>88</v>
      </c>
      <c r="AW584" s="12" t="s">
        <v>34</v>
      </c>
      <c r="AX584" s="12" t="s">
        <v>86</v>
      </c>
      <c r="AY584" s="149" t="s">
        <v>248</v>
      </c>
    </row>
    <row r="585" spans="2:65" s="1" customFormat="1" ht="24.15" customHeight="1" x14ac:dyDescent="0.2">
      <c r="B585" s="184"/>
      <c r="C585" s="222" t="s">
        <v>1539</v>
      </c>
      <c r="D585" s="222" t="s">
        <v>250</v>
      </c>
      <c r="E585" s="223" t="s">
        <v>1540</v>
      </c>
      <c r="F585" s="224" t="s">
        <v>1541</v>
      </c>
      <c r="G585" s="225" t="s">
        <v>259</v>
      </c>
      <c r="H585" s="226">
        <v>1</v>
      </c>
      <c r="I585" s="180">
        <v>0</v>
      </c>
      <c r="J585" s="228">
        <f>ROUND(I585*H585,2)</f>
        <v>0</v>
      </c>
      <c r="K585" s="141"/>
      <c r="L585" s="29"/>
      <c r="M585" s="142" t="s">
        <v>1</v>
      </c>
      <c r="N585" s="143" t="s">
        <v>43</v>
      </c>
      <c r="O585" s="144">
        <v>0.15</v>
      </c>
      <c r="P585" s="144">
        <f>O585*H585</f>
        <v>0.15</v>
      </c>
      <c r="Q585" s="144">
        <v>0</v>
      </c>
      <c r="R585" s="144">
        <f>Q585*H585</f>
        <v>0</v>
      </c>
      <c r="S585" s="144">
        <v>0</v>
      </c>
      <c r="T585" s="145">
        <f>S585*H585</f>
        <v>0</v>
      </c>
      <c r="AR585" s="146" t="s">
        <v>330</v>
      </c>
      <c r="AT585" s="146" t="s">
        <v>250</v>
      </c>
      <c r="AU585" s="146" t="s">
        <v>88</v>
      </c>
      <c r="AY585" s="17" t="s">
        <v>248</v>
      </c>
      <c r="BE585" s="147">
        <f>IF(N585="základní",J585,0)</f>
        <v>0</v>
      </c>
      <c r="BF585" s="147">
        <f>IF(N585="snížená",J585,0)</f>
        <v>0</v>
      </c>
      <c r="BG585" s="147">
        <f>IF(N585="zákl. přenesená",J585,0)</f>
        <v>0</v>
      </c>
      <c r="BH585" s="147">
        <f>IF(N585="sníž. přenesená",J585,0)</f>
        <v>0</v>
      </c>
      <c r="BI585" s="147">
        <f>IF(N585="nulová",J585,0)</f>
        <v>0</v>
      </c>
      <c r="BJ585" s="17" t="s">
        <v>86</v>
      </c>
      <c r="BK585" s="147">
        <f>ROUND(I585*H585,2)</f>
        <v>0</v>
      </c>
      <c r="BL585" s="17" t="s">
        <v>330</v>
      </c>
      <c r="BM585" s="146" t="s">
        <v>1542</v>
      </c>
    </row>
    <row r="586" spans="2:65" s="1" customFormat="1" ht="16.5" customHeight="1" x14ac:dyDescent="0.2">
      <c r="B586" s="184"/>
      <c r="C586" s="222" t="s">
        <v>1543</v>
      </c>
      <c r="D586" s="222" t="s">
        <v>250</v>
      </c>
      <c r="E586" s="223" t="s">
        <v>1544</v>
      </c>
      <c r="F586" s="224" t="s">
        <v>1545</v>
      </c>
      <c r="G586" s="225" t="s">
        <v>259</v>
      </c>
      <c r="H586" s="226">
        <v>3</v>
      </c>
      <c r="I586" s="180">
        <v>0</v>
      </c>
      <c r="J586" s="228">
        <f>ROUND(I586*H586,2)</f>
        <v>0</v>
      </c>
      <c r="K586" s="141"/>
      <c r="L586" s="29"/>
      <c r="M586" s="142" t="s">
        <v>1</v>
      </c>
      <c r="N586" s="143" t="s">
        <v>43</v>
      </c>
      <c r="O586" s="144">
        <v>0.67300000000000004</v>
      </c>
      <c r="P586" s="144">
        <f>O586*H586</f>
        <v>2.0190000000000001</v>
      </c>
      <c r="Q586" s="144">
        <v>0</v>
      </c>
      <c r="R586" s="144">
        <f>Q586*H586</f>
        <v>0</v>
      </c>
      <c r="S586" s="144">
        <v>0</v>
      </c>
      <c r="T586" s="145">
        <f>S586*H586</f>
        <v>0</v>
      </c>
      <c r="AR586" s="146" t="s">
        <v>330</v>
      </c>
      <c r="AT586" s="146" t="s">
        <v>250</v>
      </c>
      <c r="AU586" s="146" t="s">
        <v>88</v>
      </c>
      <c r="AY586" s="17" t="s">
        <v>248</v>
      </c>
      <c r="BE586" s="147">
        <f>IF(N586="základní",J586,0)</f>
        <v>0</v>
      </c>
      <c r="BF586" s="147">
        <f>IF(N586="snížená",J586,0)</f>
        <v>0</v>
      </c>
      <c r="BG586" s="147">
        <f>IF(N586="zákl. přenesená",J586,0)</f>
        <v>0</v>
      </c>
      <c r="BH586" s="147">
        <f>IF(N586="sníž. přenesená",J586,0)</f>
        <v>0</v>
      </c>
      <c r="BI586" s="147">
        <f>IF(N586="nulová",J586,0)</f>
        <v>0</v>
      </c>
      <c r="BJ586" s="17" t="s">
        <v>86</v>
      </c>
      <c r="BK586" s="147">
        <f>ROUND(I586*H586,2)</f>
        <v>0</v>
      </c>
      <c r="BL586" s="17" t="s">
        <v>330</v>
      </c>
      <c r="BM586" s="146" t="s">
        <v>1546</v>
      </c>
    </row>
    <row r="587" spans="2:65" s="12" customFormat="1" x14ac:dyDescent="0.2">
      <c r="B587" s="229"/>
      <c r="C587" s="230"/>
      <c r="D587" s="231" t="s">
        <v>255</v>
      </c>
      <c r="E587" s="232" t="s">
        <v>1</v>
      </c>
      <c r="F587" s="233" t="s">
        <v>1547</v>
      </c>
      <c r="G587" s="230"/>
      <c r="H587" s="234">
        <v>3</v>
      </c>
      <c r="I587" s="247"/>
      <c r="J587" s="230"/>
      <c r="L587" s="148"/>
      <c r="M587" s="150"/>
      <c r="T587" s="151"/>
      <c r="AT587" s="149" t="s">
        <v>255</v>
      </c>
      <c r="AU587" s="149" t="s">
        <v>88</v>
      </c>
      <c r="AV587" s="12" t="s">
        <v>88</v>
      </c>
      <c r="AW587" s="12" t="s">
        <v>34</v>
      </c>
      <c r="AX587" s="12" t="s">
        <v>86</v>
      </c>
      <c r="AY587" s="149" t="s">
        <v>248</v>
      </c>
    </row>
    <row r="588" spans="2:65" s="1" customFormat="1" ht="24.15" customHeight="1" x14ac:dyDescent="0.2">
      <c r="B588" s="184"/>
      <c r="C588" s="222" t="s">
        <v>1548</v>
      </c>
      <c r="D588" s="222" t="s">
        <v>250</v>
      </c>
      <c r="E588" s="223" t="s">
        <v>1549</v>
      </c>
      <c r="F588" s="224" t="s">
        <v>1550</v>
      </c>
      <c r="G588" s="225" t="s">
        <v>911</v>
      </c>
      <c r="H588" s="226">
        <v>1</v>
      </c>
      <c r="I588" s="180">
        <v>0</v>
      </c>
      <c r="J588" s="228">
        <f>ROUND(I588*H588,2)</f>
        <v>0</v>
      </c>
      <c r="K588" s="141"/>
      <c r="L588" s="29"/>
      <c r="M588" s="142" t="s">
        <v>1</v>
      </c>
      <c r="N588" s="143" t="s">
        <v>43</v>
      </c>
      <c r="O588" s="144">
        <v>0.67300000000000004</v>
      </c>
      <c r="P588" s="144">
        <f>O588*H588</f>
        <v>0.67300000000000004</v>
      </c>
      <c r="Q588" s="144">
        <v>0</v>
      </c>
      <c r="R588" s="144">
        <f>Q588*H588</f>
        <v>0</v>
      </c>
      <c r="S588" s="144">
        <v>0</v>
      </c>
      <c r="T588" s="145">
        <f>S588*H588</f>
        <v>0</v>
      </c>
      <c r="AR588" s="146" t="s">
        <v>330</v>
      </c>
      <c r="AT588" s="146" t="s">
        <v>250</v>
      </c>
      <c r="AU588" s="146" t="s">
        <v>88</v>
      </c>
      <c r="AY588" s="17" t="s">
        <v>248</v>
      </c>
      <c r="BE588" s="147">
        <f>IF(N588="základní",J588,0)</f>
        <v>0</v>
      </c>
      <c r="BF588" s="147">
        <f>IF(N588="snížená",J588,0)</f>
        <v>0</v>
      </c>
      <c r="BG588" s="147">
        <f>IF(N588="zákl. přenesená",J588,0)</f>
        <v>0</v>
      </c>
      <c r="BH588" s="147">
        <f>IF(N588="sníž. přenesená",J588,0)</f>
        <v>0</v>
      </c>
      <c r="BI588" s="147">
        <f>IF(N588="nulová",J588,0)</f>
        <v>0</v>
      </c>
      <c r="BJ588" s="17" t="s">
        <v>86</v>
      </c>
      <c r="BK588" s="147">
        <f>ROUND(I588*H588,2)</f>
        <v>0</v>
      </c>
      <c r="BL588" s="17" t="s">
        <v>330</v>
      </c>
      <c r="BM588" s="146" t="s">
        <v>1551</v>
      </c>
    </row>
    <row r="589" spans="2:65" s="12" customFormat="1" x14ac:dyDescent="0.2">
      <c r="B589" s="229"/>
      <c r="C589" s="230"/>
      <c r="D589" s="231" t="s">
        <v>255</v>
      </c>
      <c r="E589" s="232" t="s">
        <v>1</v>
      </c>
      <c r="F589" s="233" t="s">
        <v>1552</v>
      </c>
      <c r="G589" s="230"/>
      <c r="H589" s="234">
        <v>1</v>
      </c>
      <c r="I589" s="247"/>
      <c r="J589" s="230"/>
      <c r="L589" s="148"/>
      <c r="M589" s="150"/>
      <c r="T589" s="151"/>
      <c r="AT589" s="149" t="s">
        <v>255</v>
      </c>
      <c r="AU589" s="149" t="s">
        <v>88</v>
      </c>
      <c r="AV589" s="12" t="s">
        <v>88</v>
      </c>
      <c r="AW589" s="12" t="s">
        <v>34</v>
      </c>
      <c r="AX589" s="12" t="s">
        <v>86</v>
      </c>
      <c r="AY589" s="149" t="s">
        <v>248</v>
      </c>
    </row>
    <row r="590" spans="2:65" s="1" customFormat="1" ht="24.15" customHeight="1" x14ac:dyDescent="0.2">
      <c r="B590" s="184"/>
      <c r="C590" s="222" t="s">
        <v>1553</v>
      </c>
      <c r="D590" s="222" t="s">
        <v>250</v>
      </c>
      <c r="E590" s="223" t="s">
        <v>1554</v>
      </c>
      <c r="F590" s="224" t="s">
        <v>1555</v>
      </c>
      <c r="G590" s="225" t="s">
        <v>193</v>
      </c>
      <c r="H590" s="226">
        <v>13.5</v>
      </c>
      <c r="I590" s="180">
        <v>0</v>
      </c>
      <c r="J590" s="228">
        <f>ROUND(I590*H590,2)</f>
        <v>0</v>
      </c>
      <c r="K590" s="141"/>
      <c r="L590" s="29"/>
      <c r="M590" s="142" t="s">
        <v>1</v>
      </c>
      <c r="N590" s="143" t="s">
        <v>43</v>
      </c>
      <c r="O590" s="144">
        <v>0.15</v>
      </c>
      <c r="P590" s="144">
        <f>O590*H590</f>
        <v>2.0249999999999999</v>
      </c>
      <c r="Q590" s="144">
        <v>0</v>
      </c>
      <c r="R590" s="144">
        <f>Q590*H590</f>
        <v>0</v>
      </c>
      <c r="S590" s="144">
        <v>0</v>
      </c>
      <c r="T590" s="145">
        <f>S590*H590</f>
        <v>0</v>
      </c>
      <c r="AR590" s="146" t="s">
        <v>330</v>
      </c>
      <c r="AT590" s="146" t="s">
        <v>250</v>
      </c>
      <c r="AU590" s="146" t="s">
        <v>88</v>
      </c>
      <c r="AY590" s="17" t="s">
        <v>248</v>
      </c>
      <c r="BE590" s="147">
        <f>IF(N590="základní",J590,0)</f>
        <v>0</v>
      </c>
      <c r="BF590" s="147">
        <f>IF(N590="snížená",J590,0)</f>
        <v>0</v>
      </c>
      <c r="BG590" s="147">
        <f>IF(N590="zákl. přenesená",J590,0)</f>
        <v>0</v>
      </c>
      <c r="BH590" s="147">
        <f>IF(N590="sníž. přenesená",J590,0)</f>
        <v>0</v>
      </c>
      <c r="BI590" s="147">
        <f>IF(N590="nulová",J590,0)</f>
        <v>0</v>
      </c>
      <c r="BJ590" s="17" t="s">
        <v>86</v>
      </c>
      <c r="BK590" s="147">
        <f>ROUND(I590*H590,2)</f>
        <v>0</v>
      </c>
      <c r="BL590" s="17" t="s">
        <v>330</v>
      </c>
      <c r="BM590" s="146" t="s">
        <v>1556</v>
      </c>
    </row>
    <row r="591" spans="2:65" s="12" customFormat="1" x14ac:dyDescent="0.2">
      <c r="B591" s="229"/>
      <c r="C591" s="230"/>
      <c r="D591" s="231" t="s">
        <v>255</v>
      </c>
      <c r="E591" s="232" t="s">
        <v>1</v>
      </c>
      <c r="F591" s="233" t="s">
        <v>1557</v>
      </c>
      <c r="G591" s="230"/>
      <c r="H591" s="234">
        <v>13.5</v>
      </c>
      <c r="I591" s="247"/>
      <c r="J591" s="230"/>
      <c r="L591" s="148"/>
      <c r="M591" s="150"/>
      <c r="T591" s="151"/>
      <c r="AT591" s="149" t="s">
        <v>255</v>
      </c>
      <c r="AU591" s="149" t="s">
        <v>88</v>
      </c>
      <c r="AV591" s="12" t="s">
        <v>88</v>
      </c>
      <c r="AW591" s="12" t="s">
        <v>34</v>
      </c>
      <c r="AX591" s="12" t="s">
        <v>86</v>
      </c>
      <c r="AY591" s="149" t="s">
        <v>248</v>
      </c>
    </row>
    <row r="592" spans="2:65" s="1" customFormat="1" ht="24.15" customHeight="1" x14ac:dyDescent="0.2">
      <c r="B592" s="184"/>
      <c r="C592" s="222" t="s">
        <v>1558</v>
      </c>
      <c r="D592" s="222" t="s">
        <v>250</v>
      </c>
      <c r="E592" s="223" t="s">
        <v>1559</v>
      </c>
      <c r="F592" s="224" t="s">
        <v>1560</v>
      </c>
      <c r="G592" s="225" t="s">
        <v>193</v>
      </c>
      <c r="H592" s="226">
        <v>61.585000000000001</v>
      </c>
      <c r="I592" s="180">
        <v>0</v>
      </c>
      <c r="J592" s="228">
        <f>ROUND(I592*H592,2)</f>
        <v>0</v>
      </c>
      <c r="K592" s="141"/>
      <c r="L592" s="29"/>
      <c r="M592" s="142" t="s">
        <v>1</v>
      </c>
      <c r="N592" s="143" t="s">
        <v>43</v>
      </c>
      <c r="O592" s="144">
        <v>0.15</v>
      </c>
      <c r="P592" s="144">
        <f>O592*H592</f>
        <v>9.2377500000000001</v>
      </c>
      <c r="Q592" s="144">
        <v>0</v>
      </c>
      <c r="R592" s="144">
        <f>Q592*H592</f>
        <v>0</v>
      </c>
      <c r="S592" s="144">
        <v>0</v>
      </c>
      <c r="T592" s="145">
        <f>S592*H592</f>
        <v>0</v>
      </c>
      <c r="AR592" s="146" t="s">
        <v>330</v>
      </c>
      <c r="AT592" s="146" t="s">
        <v>250</v>
      </c>
      <c r="AU592" s="146" t="s">
        <v>88</v>
      </c>
      <c r="AY592" s="17" t="s">
        <v>248</v>
      </c>
      <c r="BE592" s="147">
        <f>IF(N592="základní",J592,0)</f>
        <v>0</v>
      </c>
      <c r="BF592" s="147">
        <f>IF(N592="snížená",J592,0)</f>
        <v>0</v>
      </c>
      <c r="BG592" s="147">
        <f>IF(N592="zákl. přenesená",J592,0)</f>
        <v>0</v>
      </c>
      <c r="BH592" s="147">
        <f>IF(N592="sníž. přenesená",J592,0)</f>
        <v>0</v>
      </c>
      <c r="BI592" s="147">
        <f>IF(N592="nulová",J592,0)</f>
        <v>0</v>
      </c>
      <c r="BJ592" s="17" t="s">
        <v>86</v>
      </c>
      <c r="BK592" s="147">
        <f>ROUND(I592*H592,2)</f>
        <v>0</v>
      </c>
      <c r="BL592" s="17" t="s">
        <v>330</v>
      </c>
      <c r="BM592" s="146" t="s">
        <v>1561</v>
      </c>
    </row>
    <row r="593" spans="2:65" s="12" customFormat="1" x14ac:dyDescent="0.2">
      <c r="B593" s="229"/>
      <c r="C593" s="230"/>
      <c r="D593" s="231" t="s">
        <v>255</v>
      </c>
      <c r="E593" s="232" t="s">
        <v>1</v>
      </c>
      <c r="F593" s="233" t="s">
        <v>1562</v>
      </c>
      <c r="G593" s="230"/>
      <c r="H593" s="234">
        <v>61.585000000000001</v>
      </c>
      <c r="I593" s="247"/>
      <c r="J593" s="230"/>
      <c r="L593" s="148"/>
      <c r="M593" s="150"/>
      <c r="T593" s="151"/>
      <c r="AT593" s="149" t="s">
        <v>255</v>
      </c>
      <c r="AU593" s="149" t="s">
        <v>88</v>
      </c>
      <c r="AV593" s="12" t="s">
        <v>88</v>
      </c>
      <c r="AW593" s="12" t="s">
        <v>34</v>
      </c>
      <c r="AX593" s="12" t="s">
        <v>86</v>
      </c>
      <c r="AY593" s="149" t="s">
        <v>248</v>
      </c>
    </row>
    <row r="594" spans="2:65" s="1" customFormat="1" ht="21.75" customHeight="1" x14ac:dyDescent="0.2">
      <c r="B594" s="184"/>
      <c r="C594" s="222" t="s">
        <v>1563</v>
      </c>
      <c r="D594" s="222" t="s">
        <v>250</v>
      </c>
      <c r="E594" s="223" t="s">
        <v>1564</v>
      </c>
      <c r="F594" s="224" t="s">
        <v>1565</v>
      </c>
      <c r="G594" s="225" t="s">
        <v>911</v>
      </c>
      <c r="H594" s="226">
        <v>1</v>
      </c>
      <c r="I594" s="180">
        <v>0</v>
      </c>
      <c r="J594" s="228">
        <f>ROUND(I594*H594,2)</f>
        <v>0</v>
      </c>
      <c r="K594" s="141"/>
      <c r="L594" s="29"/>
      <c r="M594" s="142" t="s">
        <v>1</v>
      </c>
      <c r="N594" s="143" t="s">
        <v>43</v>
      </c>
      <c r="O594" s="144">
        <v>0.15</v>
      </c>
      <c r="P594" s="144">
        <f>O594*H594</f>
        <v>0.15</v>
      </c>
      <c r="Q594" s="144">
        <v>0</v>
      </c>
      <c r="R594" s="144">
        <f>Q594*H594</f>
        <v>0</v>
      </c>
      <c r="S594" s="144">
        <v>0</v>
      </c>
      <c r="T594" s="145">
        <f>S594*H594</f>
        <v>0</v>
      </c>
      <c r="AR594" s="146" t="s">
        <v>330</v>
      </c>
      <c r="AT594" s="146" t="s">
        <v>250</v>
      </c>
      <c r="AU594" s="146" t="s">
        <v>88</v>
      </c>
      <c r="AY594" s="17" t="s">
        <v>248</v>
      </c>
      <c r="BE594" s="147">
        <f>IF(N594="základní",J594,0)</f>
        <v>0</v>
      </c>
      <c r="BF594" s="147">
        <f>IF(N594="snížená",J594,0)</f>
        <v>0</v>
      </c>
      <c r="BG594" s="147">
        <f>IF(N594="zákl. přenesená",J594,0)</f>
        <v>0</v>
      </c>
      <c r="BH594" s="147">
        <f>IF(N594="sníž. přenesená",J594,0)</f>
        <v>0</v>
      </c>
      <c r="BI594" s="147">
        <f>IF(N594="nulová",J594,0)</f>
        <v>0</v>
      </c>
      <c r="BJ594" s="17" t="s">
        <v>86</v>
      </c>
      <c r="BK594" s="147">
        <f>ROUND(I594*H594,2)</f>
        <v>0</v>
      </c>
      <c r="BL594" s="17" t="s">
        <v>330</v>
      </c>
      <c r="BM594" s="146" t="s">
        <v>1566</v>
      </c>
    </row>
    <row r="595" spans="2:65" s="12" customFormat="1" x14ac:dyDescent="0.2">
      <c r="B595" s="229"/>
      <c r="C595" s="230"/>
      <c r="D595" s="231" t="s">
        <v>255</v>
      </c>
      <c r="E595" s="232" t="s">
        <v>1</v>
      </c>
      <c r="F595" s="233" t="s">
        <v>1567</v>
      </c>
      <c r="G595" s="230"/>
      <c r="H595" s="234">
        <v>1</v>
      </c>
      <c r="I595" s="247"/>
      <c r="J595" s="230"/>
      <c r="L595" s="148"/>
      <c r="M595" s="150"/>
      <c r="T595" s="151"/>
      <c r="AT595" s="149" t="s">
        <v>255</v>
      </c>
      <c r="AU595" s="149" t="s">
        <v>88</v>
      </c>
      <c r="AV595" s="12" t="s">
        <v>88</v>
      </c>
      <c r="AW595" s="12" t="s">
        <v>34</v>
      </c>
      <c r="AX595" s="12" t="s">
        <v>86</v>
      </c>
      <c r="AY595" s="149" t="s">
        <v>248</v>
      </c>
    </row>
    <row r="596" spans="2:65" s="1" customFormat="1" ht="33" customHeight="1" x14ac:dyDescent="0.2">
      <c r="B596" s="184"/>
      <c r="C596" s="222" t="s">
        <v>1568</v>
      </c>
      <c r="D596" s="222" t="s">
        <v>250</v>
      </c>
      <c r="E596" s="223" t="s">
        <v>1569</v>
      </c>
      <c r="F596" s="224" t="s">
        <v>1570</v>
      </c>
      <c r="G596" s="225" t="s">
        <v>259</v>
      </c>
      <c r="H596" s="226">
        <v>1</v>
      </c>
      <c r="I596" s="180">
        <v>0</v>
      </c>
      <c r="J596" s="228">
        <f>ROUND(I596*H596,2)</f>
        <v>0</v>
      </c>
      <c r="K596" s="141"/>
      <c r="L596" s="29"/>
      <c r="M596" s="142" t="s">
        <v>1</v>
      </c>
      <c r="N596" s="143" t="s">
        <v>43</v>
      </c>
      <c r="O596" s="144">
        <v>13.5</v>
      </c>
      <c r="P596" s="144">
        <f>O596*H596</f>
        <v>13.5</v>
      </c>
      <c r="Q596" s="144">
        <v>0</v>
      </c>
      <c r="R596" s="144">
        <f>Q596*H596</f>
        <v>0</v>
      </c>
      <c r="S596" s="144">
        <v>0</v>
      </c>
      <c r="T596" s="145">
        <f>S596*H596</f>
        <v>0</v>
      </c>
      <c r="AR596" s="146" t="s">
        <v>330</v>
      </c>
      <c r="AT596" s="146" t="s">
        <v>250</v>
      </c>
      <c r="AU596" s="146" t="s">
        <v>88</v>
      </c>
      <c r="AY596" s="17" t="s">
        <v>248</v>
      </c>
      <c r="BE596" s="147">
        <f>IF(N596="základní",J596,0)</f>
        <v>0</v>
      </c>
      <c r="BF596" s="147">
        <f>IF(N596="snížená",J596,0)</f>
        <v>0</v>
      </c>
      <c r="BG596" s="147">
        <f>IF(N596="zákl. přenesená",J596,0)</f>
        <v>0</v>
      </c>
      <c r="BH596" s="147">
        <f>IF(N596="sníž. přenesená",J596,0)</f>
        <v>0</v>
      </c>
      <c r="BI596" s="147">
        <f>IF(N596="nulová",J596,0)</f>
        <v>0</v>
      </c>
      <c r="BJ596" s="17" t="s">
        <v>86</v>
      </c>
      <c r="BK596" s="147">
        <f>ROUND(I596*H596,2)</f>
        <v>0</v>
      </c>
      <c r="BL596" s="17" t="s">
        <v>330</v>
      </c>
      <c r="BM596" s="146" t="s">
        <v>1571</v>
      </c>
    </row>
    <row r="597" spans="2:65" s="12" customFormat="1" x14ac:dyDescent="0.2">
      <c r="B597" s="229"/>
      <c r="C597" s="230"/>
      <c r="D597" s="231" t="s">
        <v>255</v>
      </c>
      <c r="E597" s="232" t="s">
        <v>1</v>
      </c>
      <c r="F597" s="233" t="s">
        <v>1572</v>
      </c>
      <c r="G597" s="230"/>
      <c r="H597" s="234">
        <v>1</v>
      </c>
      <c r="I597" s="247"/>
      <c r="J597" s="230"/>
      <c r="L597" s="148"/>
      <c r="M597" s="150"/>
      <c r="T597" s="151"/>
      <c r="AT597" s="149" t="s">
        <v>255</v>
      </c>
      <c r="AU597" s="149" t="s">
        <v>88</v>
      </c>
      <c r="AV597" s="12" t="s">
        <v>88</v>
      </c>
      <c r="AW597" s="12" t="s">
        <v>34</v>
      </c>
      <c r="AX597" s="12" t="s">
        <v>86</v>
      </c>
      <c r="AY597" s="149" t="s">
        <v>248</v>
      </c>
    </row>
    <row r="598" spans="2:65" s="1" customFormat="1" ht="24.15" customHeight="1" x14ac:dyDescent="0.2">
      <c r="B598" s="184"/>
      <c r="C598" s="222" t="s">
        <v>1573</v>
      </c>
      <c r="D598" s="222" t="s">
        <v>250</v>
      </c>
      <c r="E598" s="223" t="s">
        <v>1574</v>
      </c>
      <c r="F598" s="224" t="s">
        <v>1575</v>
      </c>
      <c r="G598" s="225" t="s">
        <v>259</v>
      </c>
      <c r="H598" s="226">
        <v>1</v>
      </c>
      <c r="I598" s="180">
        <v>0</v>
      </c>
      <c r="J598" s="228">
        <f>ROUND(I598*H598,2)</f>
        <v>0</v>
      </c>
      <c r="K598" s="141"/>
      <c r="L598" s="29"/>
      <c r="M598" s="142" t="s">
        <v>1</v>
      </c>
      <c r="N598" s="143" t="s">
        <v>43</v>
      </c>
      <c r="O598" s="144">
        <v>13.5</v>
      </c>
      <c r="P598" s="144">
        <f>O598*H598</f>
        <v>13.5</v>
      </c>
      <c r="Q598" s="144">
        <v>0</v>
      </c>
      <c r="R598" s="144">
        <f>Q598*H598</f>
        <v>0</v>
      </c>
      <c r="S598" s="144">
        <v>0</v>
      </c>
      <c r="T598" s="145">
        <f>S598*H598</f>
        <v>0</v>
      </c>
      <c r="AR598" s="146" t="s">
        <v>330</v>
      </c>
      <c r="AT598" s="146" t="s">
        <v>250</v>
      </c>
      <c r="AU598" s="146" t="s">
        <v>88</v>
      </c>
      <c r="AY598" s="17" t="s">
        <v>248</v>
      </c>
      <c r="BE598" s="147">
        <f>IF(N598="základní",J598,0)</f>
        <v>0</v>
      </c>
      <c r="BF598" s="147">
        <f>IF(N598="snížená",J598,0)</f>
        <v>0</v>
      </c>
      <c r="BG598" s="147">
        <f>IF(N598="zákl. přenesená",J598,0)</f>
        <v>0</v>
      </c>
      <c r="BH598" s="147">
        <f>IF(N598="sníž. přenesená",J598,0)</f>
        <v>0</v>
      </c>
      <c r="BI598" s="147">
        <f>IF(N598="nulová",J598,0)</f>
        <v>0</v>
      </c>
      <c r="BJ598" s="17" t="s">
        <v>86</v>
      </c>
      <c r="BK598" s="147">
        <f>ROUND(I598*H598,2)</f>
        <v>0</v>
      </c>
      <c r="BL598" s="17" t="s">
        <v>330</v>
      </c>
      <c r="BM598" s="146" t="s">
        <v>1576</v>
      </c>
    </row>
    <row r="599" spans="2:65" s="12" customFormat="1" x14ac:dyDescent="0.2">
      <c r="B599" s="229"/>
      <c r="C599" s="230"/>
      <c r="D599" s="231" t="s">
        <v>255</v>
      </c>
      <c r="E599" s="232" t="s">
        <v>1</v>
      </c>
      <c r="F599" s="233" t="s">
        <v>1577</v>
      </c>
      <c r="G599" s="230"/>
      <c r="H599" s="234">
        <v>1</v>
      </c>
      <c r="I599" s="247"/>
      <c r="J599" s="230"/>
      <c r="L599" s="148"/>
      <c r="M599" s="150"/>
      <c r="T599" s="151"/>
      <c r="AT599" s="149" t="s">
        <v>255</v>
      </c>
      <c r="AU599" s="149" t="s">
        <v>88</v>
      </c>
      <c r="AV599" s="12" t="s">
        <v>88</v>
      </c>
      <c r="AW599" s="12" t="s">
        <v>34</v>
      </c>
      <c r="AX599" s="12" t="s">
        <v>86</v>
      </c>
      <c r="AY599" s="149" t="s">
        <v>248</v>
      </c>
    </row>
    <row r="600" spans="2:65" s="1" customFormat="1" ht="24.15" customHeight="1" x14ac:dyDescent="0.2">
      <c r="B600" s="184"/>
      <c r="C600" s="222" t="s">
        <v>1578</v>
      </c>
      <c r="D600" s="222" t="s">
        <v>250</v>
      </c>
      <c r="E600" s="223" t="s">
        <v>1579</v>
      </c>
      <c r="F600" s="224" t="s">
        <v>1580</v>
      </c>
      <c r="G600" s="225" t="s">
        <v>283</v>
      </c>
      <c r="H600" s="226">
        <v>5.5</v>
      </c>
      <c r="I600" s="180">
        <v>0</v>
      </c>
      <c r="J600" s="228">
        <f>ROUND(I600*H600,2)</f>
        <v>0</v>
      </c>
      <c r="K600" s="141"/>
      <c r="L600" s="29"/>
      <c r="M600" s="142" t="s">
        <v>1</v>
      </c>
      <c r="N600" s="143" t="s">
        <v>43</v>
      </c>
      <c r="O600" s="144">
        <v>1.87</v>
      </c>
      <c r="P600" s="144">
        <f>O600*H600</f>
        <v>10.285</v>
      </c>
      <c r="Q600" s="144">
        <v>4.0000000000000002E-4</v>
      </c>
      <c r="R600" s="144">
        <f>Q600*H600</f>
        <v>2.2000000000000001E-3</v>
      </c>
      <c r="S600" s="144">
        <v>0</v>
      </c>
      <c r="T600" s="145">
        <f>S600*H600</f>
        <v>0</v>
      </c>
      <c r="AR600" s="146" t="s">
        <v>330</v>
      </c>
      <c r="AT600" s="146" t="s">
        <v>250</v>
      </c>
      <c r="AU600" s="146" t="s">
        <v>88</v>
      </c>
      <c r="AY600" s="17" t="s">
        <v>248</v>
      </c>
      <c r="BE600" s="147">
        <f>IF(N600="základní",J600,0)</f>
        <v>0</v>
      </c>
      <c r="BF600" s="147">
        <f>IF(N600="snížená",J600,0)</f>
        <v>0</v>
      </c>
      <c r="BG600" s="147">
        <f>IF(N600="zákl. přenesená",J600,0)</f>
        <v>0</v>
      </c>
      <c r="BH600" s="147">
        <f>IF(N600="sníž. přenesená",J600,0)</f>
        <v>0</v>
      </c>
      <c r="BI600" s="147">
        <f>IF(N600="nulová",J600,0)</f>
        <v>0</v>
      </c>
      <c r="BJ600" s="17" t="s">
        <v>86</v>
      </c>
      <c r="BK600" s="147">
        <f>ROUND(I600*H600,2)</f>
        <v>0</v>
      </c>
      <c r="BL600" s="17" t="s">
        <v>330</v>
      </c>
      <c r="BM600" s="146" t="s">
        <v>1581</v>
      </c>
    </row>
    <row r="601" spans="2:65" s="12" customFormat="1" x14ac:dyDescent="0.2">
      <c r="B601" s="229"/>
      <c r="C601" s="230"/>
      <c r="D601" s="231" t="s">
        <v>255</v>
      </c>
      <c r="E601" s="232" t="s">
        <v>1</v>
      </c>
      <c r="F601" s="233" t="s">
        <v>1582</v>
      </c>
      <c r="G601" s="230"/>
      <c r="H601" s="234">
        <v>5.5</v>
      </c>
      <c r="I601" s="247"/>
      <c r="J601" s="230"/>
      <c r="L601" s="148"/>
      <c r="M601" s="150"/>
      <c r="T601" s="151"/>
      <c r="AT601" s="149" t="s">
        <v>255</v>
      </c>
      <c r="AU601" s="149" t="s">
        <v>88</v>
      </c>
      <c r="AV601" s="12" t="s">
        <v>88</v>
      </c>
      <c r="AW601" s="12" t="s">
        <v>34</v>
      </c>
      <c r="AX601" s="12" t="s">
        <v>86</v>
      </c>
      <c r="AY601" s="149" t="s">
        <v>248</v>
      </c>
    </row>
    <row r="602" spans="2:65" s="1" customFormat="1" ht="16.5" customHeight="1" x14ac:dyDescent="0.2">
      <c r="B602" s="184"/>
      <c r="C602" s="240" t="s">
        <v>1583</v>
      </c>
      <c r="D602" s="240" t="s">
        <v>351</v>
      </c>
      <c r="E602" s="241" t="s">
        <v>1584</v>
      </c>
      <c r="F602" s="242" t="s">
        <v>1585</v>
      </c>
      <c r="G602" s="243" t="s">
        <v>283</v>
      </c>
      <c r="H602" s="244">
        <v>6.05</v>
      </c>
      <c r="I602" s="181">
        <v>0</v>
      </c>
      <c r="J602" s="246">
        <f>ROUND(I602*H602,2)</f>
        <v>0</v>
      </c>
      <c r="K602" s="156"/>
      <c r="L602" s="157"/>
      <c r="M602" s="158" t="s">
        <v>1</v>
      </c>
      <c r="N602" s="159" t="s">
        <v>43</v>
      </c>
      <c r="O602" s="144">
        <v>0</v>
      </c>
      <c r="P602" s="144">
        <f>O602*H602</f>
        <v>0</v>
      </c>
      <c r="Q602" s="144">
        <v>0</v>
      </c>
      <c r="R602" s="144">
        <f>Q602*H602</f>
        <v>0</v>
      </c>
      <c r="S602" s="144">
        <v>0</v>
      </c>
      <c r="T602" s="145">
        <f>S602*H602</f>
        <v>0</v>
      </c>
      <c r="AR602" s="146" t="s">
        <v>409</v>
      </c>
      <c r="AT602" s="146" t="s">
        <v>351</v>
      </c>
      <c r="AU602" s="146" t="s">
        <v>88</v>
      </c>
      <c r="AY602" s="17" t="s">
        <v>248</v>
      </c>
      <c r="BE602" s="147">
        <f>IF(N602="základní",J602,0)</f>
        <v>0</v>
      </c>
      <c r="BF602" s="147">
        <f>IF(N602="snížená",J602,0)</f>
        <v>0</v>
      </c>
      <c r="BG602" s="147">
        <f>IF(N602="zákl. přenesená",J602,0)</f>
        <v>0</v>
      </c>
      <c r="BH602" s="147">
        <f>IF(N602="sníž. přenesená",J602,0)</f>
        <v>0</v>
      </c>
      <c r="BI602" s="147">
        <f>IF(N602="nulová",J602,0)</f>
        <v>0</v>
      </c>
      <c r="BJ602" s="17" t="s">
        <v>86</v>
      </c>
      <c r="BK602" s="147">
        <f>ROUND(I602*H602,2)</f>
        <v>0</v>
      </c>
      <c r="BL602" s="17" t="s">
        <v>330</v>
      </c>
      <c r="BM602" s="146" t="s">
        <v>1586</v>
      </c>
    </row>
    <row r="603" spans="2:65" s="12" customFormat="1" x14ac:dyDescent="0.2">
      <c r="B603" s="229"/>
      <c r="C603" s="230"/>
      <c r="D603" s="231" t="s">
        <v>255</v>
      </c>
      <c r="E603" s="230"/>
      <c r="F603" s="233" t="s">
        <v>1587</v>
      </c>
      <c r="G603" s="230"/>
      <c r="H603" s="234">
        <v>6.05</v>
      </c>
      <c r="I603" s="247"/>
      <c r="J603" s="230"/>
      <c r="L603" s="148"/>
      <c r="M603" s="150"/>
      <c r="T603" s="151"/>
      <c r="AT603" s="149" t="s">
        <v>255</v>
      </c>
      <c r="AU603" s="149" t="s">
        <v>88</v>
      </c>
      <c r="AV603" s="12" t="s">
        <v>88</v>
      </c>
      <c r="AW603" s="12" t="s">
        <v>3</v>
      </c>
      <c r="AX603" s="12" t="s">
        <v>86</v>
      </c>
      <c r="AY603" s="149" t="s">
        <v>248</v>
      </c>
    </row>
    <row r="604" spans="2:65" s="1" customFormat="1" ht="24.15" customHeight="1" x14ac:dyDescent="0.2">
      <c r="B604" s="184"/>
      <c r="C604" s="222" t="s">
        <v>1588</v>
      </c>
      <c r="D604" s="222" t="s">
        <v>250</v>
      </c>
      <c r="E604" s="223" t="s">
        <v>1589</v>
      </c>
      <c r="F604" s="224" t="s">
        <v>1590</v>
      </c>
      <c r="G604" s="225" t="s">
        <v>193</v>
      </c>
      <c r="H604" s="226">
        <v>8.51</v>
      </c>
      <c r="I604" s="180">
        <v>0</v>
      </c>
      <c r="J604" s="228">
        <f>ROUND(I604*H604,2)</f>
        <v>0</v>
      </c>
      <c r="K604" s="141"/>
      <c r="L604" s="29"/>
      <c r="M604" s="142" t="s">
        <v>1</v>
      </c>
      <c r="N604" s="143" t="s">
        <v>43</v>
      </c>
      <c r="O604" s="144">
        <v>1.266</v>
      </c>
      <c r="P604" s="144">
        <f>O604*H604</f>
        <v>10.77366</v>
      </c>
      <c r="Q604" s="144">
        <v>1.3999999999999999E-4</v>
      </c>
      <c r="R604" s="144">
        <f>Q604*H604</f>
        <v>1.1913999999999998E-3</v>
      </c>
      <c r="S604" s="144">
        <v>0</v>
      </c>
      <c r="T604" s="145">
        <f>S604*H604</f>
        <v>0</v>
      </c>
      <c r="AR604" s="146" t="s">
        <v>330</v>
      </c>
      <c r="AT604" s="146" t="s">
        <v>250</v>
      </c>
      <c r="AU604" s="146" t="s">
        <v>88</v>
      </c>
      <c r="AY604" s="17" t="s">
        <v>248</v>
      </c>
      <c r="BE604" s="147">
        <f>IF(N604="základní",J604,0)</f>
        <v>0</v>
      </c>
      <c r="BF604" s="147">
        <f>IF(N604="snížená",J604,0)</f>
        <v>0</v>
      </c>
      <c r="BG604" s="147">
        <f>IF(N604="zákl. přenesená",J604,0)</f>
        <v>0</v>
      </c>
      <c r="BH604" s="147">
        <f>IF(N604="sníž. přenesená",J604,0)</f>
        <v>0</v>
      </c>
      <c r="BI604" s="147">
        <f>IF(N604="nulová",J604,0)</f>
        <v>0</v>
      </c>
      <c r="BJ604" s="17" t="s">
        <v>86</v>
      </c>
      <c r="BK604" s="147">
        <f>ROUND(I604*H604,2)</f>
        <v>0</v>
      </c>
      <c r="BL604" s="17" t="s">
        <v>330</v>
      </c>
      <c r="BM604" s="146" t="s">
        <v>1591</v>
      </c>
    </row>
    <row r="605" spans="2:65" s="15" customFormat="1" x14ac:dyDescent="0.2">
      <c r="B605" s="259"/>
      <c r="C605" s="260"/>
      <c r="D605" s="231" t="s">
        <v>255</v>
      </c>
      <c r="E605" s="261" t="s">
        <v>1</v>
      </c>
      <c r="F605" s="262" t="s">
        <v>1592</v>
      </c>
      <c r="G605" s="260"/>
      <c r="H605" s="261" t="s">
        <v>1</v>
      </c>
      <c r="I605" s="253"/>
      <c r="J605" s="260"/>
      <c r="L605" s="171"/>
      <c r="M605" s="173"/>
      <c r="T605" s="174"/>
      <c r="AT605" s="172" t="s">
        <v>255</v>
      </c>
      <c r="AU605" s="172" t="s">
        <v>88</v>
      </c>
      <c r="AV605" s="15" t="s">
        <v>86</v>
      </c>
      <c r="AW605" s="15" t="s">
        <v>34</v>
      </c>
      <c r="AX605" s="15" t="s">
        <v>78</v>
      </c>
      <c r="AY605" s="172" t="s">
        <v>248</v>
      </c>
    </row>
    <row r="606" spans="2:65" s="12" customFormat="1" x14ac:dyDescent="0.2">
      <c r="B606" s="229"/>
      <c r="C606" s="230"/>
      <c r="D606" s="231" t="s">
        <v>255</v>
      </c>
      <c r="E606" s="232" t="s">
        <v>1</v>
      </c>
      <c r="F606" s="233" t="s">
        <v>1593</v>
      </c>
      <c r="G606" s="230"/>
      <c r="H606" s="234">
        <v>8.51</v>
      </c>
      <c r="I606" s="247"/>
      <c r="J606" s="230"/>
      <c r="L606" s="148"/>
      <c r="M606" s="150"/>
      <c r="T606" s="151"/>
      <c r="AT606" s="149" t="s">
        <v>255</v>
      </c>
      <c r="AU606" s="149" t="s">
        <v>88</v>
      </c>
      <c r="AV606" s="12" t="s">
        <v>88</v>
      </c>
      <c r="AW606" s="12" t="s">
        <v>34</v>
      </c>
      <c r="AX606" s="12" t="s">
        <v>86</v>
      </c>
      <c r="AY606" s="149" t="s">
        <v>248</v>
      </c>
    </row>
    <row r="607" spans="2:65" s="1" customFormat="1" ht="16.5" customHeight="1" x14ac:dyDescent="0.2">
      <c r="B607" s="184"/>
      <c r="C607" s="240" t="s">
        <v>1594</v>
      </c>
      <c r="D607" s="240" t="s">
        <v>351</v>
      </c>
      <c r="E607" s="241" t="s">
        <v>1595</v>
      </c>
      <c r="F607" s="242" t="s">
        <v>1596</v>
      </c>
      <c r="G607" s="243" t="s">
        <v>259</v>
      </c>
      <c r="H607" s="244">
        <v>2</v>
      </c>
      <c r="I607" s="181">
        <v>0</v>
      </c>
      <c r="J607" s="246">
        <f>ROUND(I607*H607,2)</f>
        <v>0</v>
      </c>
      <c r="K607" s="156"/>
      <c r="L607" s="157"/>
      <c r="M607" s="158" t="s">
        <v>1</v>
      </c>
      <c r="N607" s="159" t="s">
        <v>43</v>
      </c>
      <c r="O607" s="144">
        <v>0</v>
      </c>
      <c r="P607" s="144">
        <f>O607*H607</f>
        <v>0</v>
      </c>
      <c r="Q607" s="144">
        <v>2.741E-2</v>
      </c>
      <c r="R607" s="144">
        <f>Q607*H607</f>
        <v>5.4820000000000001E-2</v>
      </c>
      <c r="S607" s="144">
        <v>0</v>
      </c>
      <c r="T607" s="145">
        <f>S607*H607</f>
        <v>0</v>
      </c>
      <c r="AR607" s="146" t="s">
        <v>409</v>
      </c>
      <c r="AT607" s="146" t="s">
        <v>351</v>
      </c>
      <c r="AU607" s="146" t="s">
        <v>88</v>
      </c>
      <c r="AY607" s="17" t="s">
        <v>248</v>
      </c>
      <c r="BE607" s="147">
        <f>IF(N607="základní",J607,0)</f>
        <v>0</v>
      </c>
      <c r="BF607" s="147">
        <f>IF(N607="snížená",J607,0)</f>
        <v>0</v>
      </c>
      <c r="BG607" s="147">
        <f>IF(N607="zákl. přenesená",J607,0)</f>
        <v>0</v>
      </c>
      <c r="BH607" s="147">
        <f>IF(N607="sníž. přenesená",J607,0)</f>
        <v>0</v>
      </c>
      <c r="BI607" s="147">
        <f>IF(N607="nulová",J607,0)</f>
        <v>0</v>
      </c>
      <c r="BJ607" s="17" t="s">
        <v>86</v>
      </c>
      <c r="BK607" s="147">
        <f>ROUND(I607*H607,2)</f>
        <v>0</v>
      </c>
      <c r="BL607" s="17" t="s">
        <v>330</v>
      </c>
      <c r="BM607" s="146" t="s">
        <v>1597</v>
      </c>
    </row>
    <row r="608" spans="2:65" s="12" customFormat="1" x14ac:dyDescent="0.2">
      <c r="B608" s="229"/>
      <c r="C608" s="230"/>
      <c r="D608" s="231" t="s">
        <v>255</v>
      </c>
      <c r="E608" s="232" t="s">
        <v>1</v>
      </c>
      <c r="F608" s="233" t="s">
        <v>1598</v>
      </c>
      <c r="G608" s="230"/>
      <c r="H608" s="234">
        <v>2</v>
      </c>
      <c r="I608" s="247"/>
      <c r="J608" s="230"/>
      <c r="L608" s="148"/>
      <c r="M608" s="150"/>
      <c r="T608" s="151"/>
      <c r="AT608" s="149" t="s">
        <v>255</v>
      </c>
      <c r="AU608" s="149" t="s">
        <v>88</v>
      </c>
      <c r="AV608" s="12" t="s">
        <v>88</v>
      </c>
      <c r="AW608" s="12" t="s">
        <v>34</v>
      </c>
      <c r="AX608" s="12" t="s">
        <v>86</v>
      </c>
      <c r="AY608" s="149" t="s">
        <v>248</v>
      </c>
    </row>
    <row r="609" spans="2:65" s="1" customFormat="1" ht="16.5" customHeight="1" x14ac:dyDescent="0.2">
      <c r="B609" s="184"/>
      <c r="C609" s="240" t="s">
        <v>1599</v>
      </c>
      <c r="D609" s="240" t="s">
        <v>351</v>
      </c>
      <c r="E609" s="241" t="s">
        <v>1600</v>
      </c>
      <c r="F609" s="242" t="s">
        <v>1601</v>
      </c>
      <c r="G609" s="243" t="s">
        <v>259</v>
      </c>
      <c r="H609" s="244">
        <v>1</v>
      </c>
      <c r="I609" s="181">
        <v>0</v>
      </c>
      <c r="J609" s="246">
        <f>ROUND(I609*H609,2)</f>
        <v>0</v>
      </c>
      <c r="K609" s="156"/>
      <c r="L609" s="157"/>
      <c r="M609" s="158" t="s">
        <v>1</v>
      </c>
      <c r="N609" s="159" t="s">
        <v>43</v>
      </c>
      <c r="O609" s="144">
        <v>0</v>
      </c>
      <c r="P609" s="144">
        <f>O609*H609</f>
        <v>0</v>
      </c>
      <c r="Q609" s="144">
        <v>2.741E-2</v>
      </c>
      <c r="R609" s="144">
        <f>Q609*H609</f>
        <v>2.741E-2</v>
      </c>
      <c r="S609" s="144">
        <v>0</v>
      </c>
      <c r="T609" s="145">
        <f>S609*H609</f>
        <v>0</v>
      </c>
      <c r="AR609" s="146" t="s">
        <v>409</v>
      </c>
      <c r="AT609" s="146" t="s">
        <v>351</v>
      </c>
      <c r="AU609" s="146" t="s">
        <v>88</v>
      </c>
      <c r="AY609" s="17" t="s">
        <v>248</v>
      </c>
      <c r="BE609" s="147">
        <f>IF(N609="základní",J609,0)</f>
        <v>0</v>
      </c>
      <c r="BF609" s="147">
        <f>IF(N609="snížená",J609,0)</f>
        <v>0</v>
      </c>
      <c r="BG609" s="147">
        <f>IF(N609="zákl. přenesená",J609,0)</f>
        <v>0</v>
      </c>
      <c r="BH609" s="147">
        <f>IF(N609="sníž. přenesená",J609,0)</f>
        <v>0</v>
      </c>
      <c r="BI609" s="147">
        <f>IF(N609="nulová",J609,0)</f>
        <v>0</v>
      </c>
      <c r="BJ609" s="17" t="s">
        <v>86</v>
      </c>
      <c r="BK609" s="147">
        <f>ROUND(I609*H609,2)</f>
        <v>0</v>
      </c>
      <c r="BL609" s="17" t="s">
        <v>330</v>
      </c>
      <c r="BM609" s="146" t="s">
        <v>1602</v>
      </c>
    </row>
    <row r="610" spans="2:65" s="12" customFormat="1" x14ac:dyDescent="0.2">
      <c r="B610" s="229"/>
      <c r="C610" s="230"/>
      <c r="D610" s="231" t="s">
        <v>255</v>
      </c>
      <c r="E610" s="232" t="s">
        <v>1</v>
      </c>
      <c r="F610" s="233" t="s">
        <v>1603</v>
      </c>
      <c r="G610" s="230"/>
      <c r="H610" s="234">
        <v>1</v>
      </c>
      <c r="I610" s="247"/>
      <c r="J610" s="230"/>
      <c r="L610" s="148"/>
      <c r="M610" s="150"/>
      <c r="T610" s="151"/>
      <c r="AT610" s="149" t="s">
        <v>255</v>
      </c>
      <c r="AU610" s="149" t="s">
        <v>88</v>
      </c>
      <c r="AV610" s="12" t="s">
        <v>88</v>
      </c>
      <c r="AW610" s="12" t="s">
        <v>34</v>
      </c>
      <c r="AX610" s="12" t="s">
        <v>86</v>
      </c>
      <c r="AY610" s="149" t="s">
        <v>248</v>
      </c>
    </row>
    <row r="611" spans="2:65" s="1" customFormat="1" ht="16.5" customHeight="1" x14ac:dyDescent="0.2">
      <c r="B611" s="184"/>
      <c r="C611" s="240" t="s">
        <v>1604</v>
      </c>
      <c r="D611" s="240" t="s">
        <v>351</v>
      </c>
      <c r="E611" s="241" t="s">
        <v>1605</v>
      </c>
      <c r="F611" s="242" t="s">
        <v>1606</v>
      </c>
      <c r="G611" s="243" t="s">
        <v>259</v>
      </c>
      <c r="H611" s="244">
        <v>1</v>
      </c>
      <c r="I611" s="181">
        <v>0</v>
      </c>
      <c r="J611" s="246">
        <f>ROUND(I611*H611,2)</f>
        <v>0</v>
      </c>
      <c r="K611" s="156"/>
      <c r="L611" s="157"/>
      <c r="M611" s="158" t="s">
        <v>1</v>
      </c>
      <c r="N611" s="159" t="s">
        <v>43</v>
      </c>
      <c r="O611" s="144">
        <v>0</v>
      </c>
      <c r="P611" s="144">
        <f>O611*H611</f>
        <v>0</v>
      </c>
      <c r="Q611" s="144">
        <v>2.741E-2</v>
      </c>
      <c r="R611" s="144">
        <f>Q611*H611</f>
        <v>2.741E-2</v>
      </c>
      <c r="S611" s="144">
        <v>0</v>
      </c>
      <c r="T611" s="145">
        <f>S611*H611</f>
        <v>0</v>
      </c>
      <c r="AR611" s="146" t="s">
        <v>409</v>
      </c>
      <c r="AT611" s="146" t="s">
        <v>351</v>
      </c>
      <c r="AU611" s="146" t="s">
        <v>88</v>
      </c>
      <c r="AY611" s="17" t="s">
        <v>248</v>
      </c>
      <c r="BE611" s="147">
        <f>IF(N611="základní",J611,0)</f>
        <v>0</v>
      </c>
      <c r="BF611" s="147">
        <f>IF(N611="snížená",J611,0)</f>
        <v>0</v>
      </c>
      <c r="BG611" s="147">
        <f>IF(N611="zákl. přenesená",J611,0)</f>
        <v>0</v>
      </c>
      <c r="BH611" s="147">
        <f>IF(N611="sníž. přenesená",J611,0)</f>
        <v>0</v>
      </c>
      <c r="BI611" s="147">
        <f>IF(N611="nulová",J611,0)</f>
        <v>0</v>
      </c>
      <c r="BJ611" s="17" t="s">
        <v>86</v>
      </c>
      <c r="BK611" s="147">
        <f>ROUND(I611*H611,2)</f>
        <v>0</v>
      </c>
      <c r="BL611" s="17" t="s">
        <v>330</v>
      </c>
      <c r="BM611" s="146" t="s">
        <v>1607</v>
      </c>
    </row>
    <row r="612" spans="2:65" s="12" customFormat="1" x14ac:dyDescent="0.2">
      <c r="B612" s="229"/>
      <c r="C612" s="230"/>
      <c r="D612" s="231" t="s">
        <v>255</v>
      </c>
      <c r="E612" s="232" t="s">
        <v>1</v>
      </c>
      <c r="F612" s="233" t="s">
        <v>1608</v>
      </c>
      <c r="G612" s="230"/>
      <c r="H612" s="234">
        <v>1</v>
      </c>
      <c r="I612" s="247"/>
      <c r="J612" s="230"/>
      <c r="L612" s="148"/>
      <c r="M612" s="150"/>
      <c r="T612" s="151"/>
      <c r="AT612" s="149" t="s">
        <v>255</v>
      </c>
      <c r="AU612" s="149" t="s">
        <v>88</v>
      </c>
      <c r="AV612" s="12" t="s">
        <v>88</v>
      </c>
      <c r="AW612" s="12" t="s">
        <v>34</v>
      </c>
      <c r="AX612" s="12" t="s">
        <v>86</v>
      </c>
      <c r="AY612" s="149" t="s">
        <v>248</v>
      </c>
    </row>
    <row r="613" spans="2:65" s="1" customFormat="1" ht="16.5" customHeight="1" x14ac:dyDescent="0.2">
      <c r="B613" s="184"/>
      <c r="C613" s="240" t="s">
        <v>1609</v>
      </c>
      <c r="D613" s="240" t="s">
        <v>351</v>
      </c>
      <c r="E613" s="241" t="s">
        <v>1610</v>
      </c>
      <c r="F613" s="242" t="s">
        <v>1611</v>
      </c>
      <c r="G613" s="243" t="s">
        <v>259</v>
      </c>
      <c r="H613" s="244">
        <v>1</v>
      </c>
      <c r="I613" s="181">
        <v>0</v>
      </c>
      <c r="J613" s="246">
        <f>ROUND(I613*H613,2)</f>
        <v>0</v>
      </c>
      <c r="K613" s="156"/>
      <c r="L613" s="157"/>
      <c r="M613" s="158" t="s">
        <v>1</v>
      </c>
      <c r="N613" s="159" t="s">
        <v>43</v>
      </c>
      <c r="O613" s="144">
        <v>0</v>
      </c>
      <c r="P613" s="144">
        <f>O613*H613</f>
        <v>0</v>
      </c>
      <c r="Q613" s="144">
        <v>2.741E-2</v>
      </c>
      <c r="R613" s="144">
        <f>Q613*H613</f>
        <v>2.741E-2</v>
      </c>
      <c r="S613" s="144">
        <v>0</v>
      </c>
      <c r="T613" s="145">
        <f>S613*H613</f>
        <v>0</v>
      </c>
      <c r="AR613" s="146" t="s">
        <v>409</v>
      </c>
      <c r="AT613" s="146" t="s">
        <v>351</v>
      </c>
      <c r="AU613" s="146" t="s">
        <v>88</v>
      </c>
      <c r="AY613" s="17" t="s">
        <v>248</v>
      </c>
      <c r="BE613" s="147">
        <f>IF(N613="základní",J613,0)</f>
        <v>0</v>
      </c>
      <c r="BF613" s="147">
        <f>IF(N613="snížená",J613,0)</f>
        <v>0</v>
      </c>
      <c r="BG613" s="147">
        <f>IF(N613="zákl. přenesená",J613,0)</f>
        <v>0</v>
      </c>
      <c r="BH613" s="147">
        <f>IF(N613="sníž. přenesená",J613,0)</f>
        <v>0</v>
      </c>
      <c r="BI613" s="147">
        <f>IF(N613="nulová",J613,0)</f>
        <v>0</v>
      </c>
      <c r="BJ613" s="17" t="s">
        <v>86</v>
      </c>
      <c r="BK613" s="147">
        <f>ROUND(I613*H613,2)</f>
        <v>0</v>
      </c>
      <c r="BL613" s="17" t="s">
        <v>330</v>
      </c>
      <c r="BM613" s="146" t="s">
        <v>1612</v>
      </c>
    </row>
    <row r="614" spans="2:65" s="12" customFormat="1" x14ac:dyDescent="0.2">
      <c r="B614" s="229"/>
      <c r="C614" s="230"/>
      <c r="D614" s="231" t="s">
        <v>255</v>
      </c>
      <c r="E614" s="232" t="s">
        <v>1</v>
      </c>
      <c r="F614" s="233" t="s">
        <v>1613</v>
      </c>
      <c r="G614" s="230"/>
      <c r="H614" s="234">
        <v>1</v>
      </c>
      <c r="I614" s="247"/>
      <c r="J614" s="230"/>
      <c r="L614" s="148"/>
      <c r="M614" s="150"/>
      <c r="T614" s="151"/>
      <c r="AT614" s="149" t="s">
        <v>255</v>
      </c>
      <c r="AU614" s="149" t="s">
        <v>88</v>
      </c>
      <c r="AV614" s="12" t="s">
        <v>88</v>
      </c>
      <c r="AW614" s="12" t="s">
        <v>34</v>
      </c>
      <c r="AX614" s="12" t="s">
        <v>86</v>
      </c>
      <c r="AY614" s="149" t="s">
        <v>248</v>
      </c>
    </row>
    <row r="615" spans="2:65" s="1" customFormat="1" ht="16.5" customHeight="1" x14ac:dyDescent="0.2">
      <c r="B615" s="184"/>
      <c r="C615" s="240" t="s">
        <v>1614</v>
      </c>
      <c r="D615" s="240" t="s">
        <v>351</v>
      </c>
      <c r="E615" s="241" t="s">
        <v>1615</v>
      </c>
      <c r="F615" s="242" t="s">
        <v>1616</v>
      </c>
      <c r="G615" s="243" t="s">
        <v>259</v>
      </c>
      <c r="H615" s="244">
        <v>1</v>
      </c>
      <c r="I615" s="181">
        <v>0</v>
      </c>
      <c r="J615" s="246">
        <f>ROUND(I615*H615,2)</f>
        <v>0</v>
      </c>
      <c r="K615" s="156"/>
      <c r="L615" s="157"/>
      <c r="M615" s="158" t="s">
        <v>1</v>
      </c>
      <c r="N615" s="159" t="s">
        <v>43</v>
      </c>
      <c r="O615" s="144">
        <v>0</v>
      </c>
      <c r="P615" s="144">
        <f>O615*H615</f>
        <v>0</v>
      </c>
      <c r="Q615" s="144">
        <v>2.741E-2</v>
      </c>
      <c r="R615" s="144">
        <f>Q615*H615</f>
        <v>2.741E-2</v>
      </c>
      <c r="S615" s="144">
        <v>0</v>
      </c>
      <c r="T615" s="145">
        <f>S615*H615</f>
        <v>0</v>
      </c>
      <c r="AR615" s="146" t="s">
        <v>409</v>
      </c>
      <c r="AT615" s="146" t="s">
        <v>351</v>
      </c>
      <c r="AU615" s="146" t="s">
        <v>88</v>
      </c>
      <c r="AY615" s="17" t="s">
        <v>248</v>
      </c>
      <c r="BE615" s="147">
        <f>IF(N615="základní",J615,0)</f>
        <v>0</v>
      </c>
      <c r="BF615" s="147">
        <f>IF(N615="snížená",J615,0)</f>
        <v>0</v>
      </c>
      <c r="BG615" s="147">
        <f>IF(N615="zákl. přenesená",J615,0)</f>
        <v>0</v>
      </c>
      <c r="BH615" s="147">
        <f>IF(N615="sníž. přenesená",J615,0)</f>
        <v>0</v>
      </c>
      <c r="BI615" s="147">
        <f>IF(N615="nulová",J615,0)</f>
        <v>0</v>
      </c>
      <c r="BJ615" s="17" t="s">
        <v>86</v>
      </c>
      <c r="BK615" s="147">
        <f>ROUND(I615*H615,2)</f>
        <v>0</v>
      </c>
      <c r="BL615" s="17" t="s">
        <v>330</v>
      </c>
      <c r="BM615" s="146" t="s">
        <v>1617</v>
      </c>
    </row>
    <row r="616" spans="2:65" s="12" customFormat="1" x14ac:dyDescent="0.2">
      <c r="B616" s="229"/>
      <c r="C616" s="230"/>
      <c r="D616" s="231" t="s">
        <v>255</v>
      </c>
      <c r="E616" s="232" t="s">
        <v>1</v>
      </c>
      <c r="F616" s="233" t="s">
        <v>1618</v>
      </c>
      <c r="G616" s="230"/>
      <c r="H616" s="234">
        <v>1</v>
      </c>
      <c r="I616" s="247"/>
      <c r="J616" s="230"/>
      <c r="L616" s="148"/>
      <c r="M616" s="150"/>
      <c r="T616" s="151"/>
      <c r="AT616" s="149" t="s">
        <v>255</v>
      </c>
      <c r="AU616" s="149" t="s">
        <v>88</v>
      </c>
      <c r="AV616" s="12" t="s">
        <v>88</v>
      </c>
      <c r="AW616" s="12" t="s">
        <v>34</v>
      </c>
      <c r="AX616" s="12" t="s">
        <v>86</v>
      </c>
      <c r="AY616" s="149" t="s">
        <v>248</v>
      </c>
    </row>
    <row r="617" spans="2:65" s="1" customFormat="1" ht="24.15" customHeight="1" x14ac:dyDescent="0.2">
      <c r="B617" s="184"/>
      <c r="C617" s="222" t="s">
        <v>1619</v>
      </c>
      <c r="D617" s="222" t="s">
        <v>250</v>
      </c>
      <c r="E617" s="223" t="s">
        <v>1620</v>
      </c>
      <c r="F617" s="224" t="s">
        <v>1621</v>
      </c>
      <c r="G617" s="225" t="s">
        <v>259</v>
      </c>
      <c r="H617" s="226">
        <v>1</v>
      </c>
      <c r="I617" s="180">
        <v>0</v>
      </c>
      <c r="J617" s="228">
        <f>ROUND(I617*H617,2)</f>
        <v>0</v>
      </c>
      <c r="K617" s="141"/>
      <c r="L617" s="29"/>
      <c r="M617" s="142" t="s">
        <v>1</v>
      </c>
      <c r="N617" s="143" t="s">
        <v>43</v>
      </c>
      <c r="O617" s="144">
        <v>13.65</v>
      </c>
      <c r="P617" s="144">
        <f>O617*H617</f>
        <v>13.65</v>
      </c>
      <c r="Q617" s="144">
        <v>0</v>
      </c>
      <c r="R617" s="144">
        <f>Q617*H617</f>
        <v>0</v>
      </c>
      <c r="S617" s="144">
        <v>0</v>
      </c>
      <c r="T617" s="145">
        <f>S617*H617</f>
        <v>0</v>
      </c>
      <c r="AR617" s="146" t="s">
        <v>330</v>
      </c>
      <c r="AT617" s="146" t="s">
        <v>250</v>
      </c>
      <c r="AU617" s="146" t="s">
        <v>88</v>
      </c>
      <c r="AY617" s="17" t="s">
        <v>248</v>
      </c>
      <c r="BE617" s="147">
        <f>IF(N617="základní",J617,0)</f>
        <v>0</v>
      </c>
      <c r="BF617" s="147">
        <f>IF(N617="snížená",J617,0)</f>
        <v>0</v>
      </c>
      <c r="BG617" s="147">
        <f>IF(N617="zákl. přenesená",J617,0)</f>
        <v>0</v>
      </c>
      <c r="BH617" s="147">
        <f>IF(N617="sníž. přenesená",J617,0)</f>
        <v>0</v>
      </c>
      <c r="BI617" s="147">
        <f>IF(N617="nulová",J617,0)</f>
        <v>0</v>
      </c>
      <c r="BJ617" s="17" t="s">
        <v>86</v>
      </c>
      <c r="BK617" s="147">
        <f>ROUND(I617*H617,2)</f>
        <v>0</v>
      </c>
      <c r="BL617" s="17" t="s">
        <v>330</v>
      </c>
      <c r="BM617" s="146" t="s">
        <v>1622</v>
      </c>
    </row>
    <row r="618" spans="2:65" s="12" customFormat="1" x14ac:dyDescent="0.2">
      <c r="B618" s="229"/>
      <c r="C618" s="230"/>
      <c r="D618" s="231" t="s">
        <v>255</v>
      </c>
      <c r="E618" s="232" t="s">
        <v>1</v>
      </c>
      <c r="F618" s="233" t="s">
        <v>1623</v>
      </c>
      <c r="G618" s="230"/>
      <c r="H618" s="234">
        <v>1</v>
      </c>
      <c r="I618" s="247"/>
      <c r="J618" s="230"/>
      <c r="L618" s="148"/>
      <c r="M618" s="150"/>
      <c r="T618" s="151"/>
      <c r="AT618" s="149" t="s">
        <v>255</v>
      </c>
      <c r="AU618" s="149" t="s">
        <v>88</v>
      </c>
      <c r="AV618" s="12" t="s">
        <v>88</v>
      </c>
      <c r="AW618" s="12" t="s">
        <v>34</v>
      </c>
      <c r="AX618" s="12" t="s">
        <v>86</v>
      </c>
      <c r="AY618" s="149" t="s">
        <v>248</v>
      </c>
    </row>
    <row r="619" spans="2:65" s="1" customFormat="1" ht="16.5" customHeight="1" x14ac:dyDescent="0.2">
      <c r="B619" s="184"/>
      <c r="C619" s="240" t="s">
        <v>1624</v>
      </c>
      <c r="D619" s="240" t="s">
        <v>351</v>
      </c>
      <c r="E619" s="241" t="s">
        <v>1625</v>
      </c>
      <c r="F619" s="242" t="s">
        <v>1626</v>
      </c>
      <c r="G619" s="243" t="s">
        <v>259</v>
      </c>
      <c r="H619" s="244">
        <v>1</v>
      </c>
      <c r="I619" s="181">
        <v>0</v>
      </c>
      <c r="J619" s="246">
        <f>ROUND(I619*H619,2)</f>
        <v>0</v>
      </c>
      <c r="K619" s="156"/>
      <c r="L619" s="157"/>
      <c r="M619" s="158" t="s">
        <v>1</v>
      </c>
      <c r="N619" s="159" t="s">
        <v>43</v>
      </c>
      <c r="O619" s="144">
        <v>0</v>
      </c>
      <c r="P619" s="144">
        <f>O619*H619</f>
        <v>0</v>
      </c>
      <c r="Q619" s="144">
        <v>2.4230000000000002E-2</v>
      </c>
      <c r="R619" s="144">
        <f>Q619*H619</f>
        <v>2.4230000000000002E-2</v>
      </c>
      <c r="S619" s="144">
        <v>0</v>
      </c>
      <c r="T619" s="145">
        <f>S619*H619</f>
        <v>0</v>
      </c>
      <c r="AR619" s="146" t="s">
        <v>409</v>
      </c>
      <c r="AT619" s="146" t="s">
        <v>351</v>
      </c>
      <c r="AU619" s="146" t="s">
        <v>88</v>
      </c>
      <c r="AY619" s="17" t="s">
        <v>248</v>
      </c>
      <c r="BE619" s="147">
        <f>IF(N619="základní",J619,0)</f>
        <v>0</v>
      </c>
      <c r="BF619" s="147">
        <f>IF(N619="snížená",J619,0)</f>
        <v>0</v>
      </c>
      <c r="BG619" s="147">
        <f>IF(N619="zákl. přenesená",J619,0)</f>
        <v>0</v>
      </c>
      <c r="BH619" s="147">
        <f>IF(N619="sníž. přenesená",J619,0)</f>
        <v>0</v>
      </c>
      <c r="BI619" s="147">
        <f>IF(N619="nulová",J619,0)</f>
        <v>0</v>
      </c>
      <c r="BJ619" s="17" t="s">
        <v>86</v>
      </c>
      <c r="BK619" s="147">
        <f>ROUND(I619*H619,2)</f>
        <v>0</v>
      </c>
      <c r="BL619" s="17" t="s">
        <v>330</v>
      </c>
      <c r="BM619" s="146" t="s">
        <v>1627</v>
      </c>
    </row>
    <row r="620" spans="2:65" s="1" customFormat="1" ht="24.15" customHeight="1" x14ac:dyDescent="0.2">
      <c r="B620" s="184"/>
      <c r="C620" s="222" t="s">
        <v>1628</v>
      </c>
      <c r="D620" s="222" t="s">
        <v>250</v>
      </c>
      <c r="E620" s="223" t="s">
        <v>1629</v>
      </c>
      <c r="F620" s="224" t="s">
        <v>1630</v>
      </c>
      <c r="G620" s="225" t="s">
        <v>259</v>
      </c>
      <c r="H620" s="226">
        <v>1</v>
      </c>
      <c r="I620" s="180">
        <v>0</v>
      </c>
      <c r="J620" s="228">
        <f>ROUND(I620*H620,2)</f>
        <v>0</v>
      </c>
      <c r="K620" s="141"/>
      <c r="L620" s="29"/>
      <c r="M620" s="142" t="s">
        <v>1</v>
      </c>
      <c r="N620" s="143" t="s">
        <v>43</v>
      </c>
      <c r="O620" s="144">
        <v>1.988</v>
      </c>
      <c r="P620" s="144">
        <f>O620*H620</f>
        <v>1.988</v>
      </c>
      <c r="Q620" s="144">
        <v>7.2999999999999996E-4</v>
      </c>
      <c r="R620" s="144">
        <f>Q620*H620</f>
        <v>7.2999999999999996E-4</v>
      </c>
      <c r="S620" s="144">
        <v>0</v>
      </c>
      <c r="T620" s="145">
        <f>S620*H620</f>
        <v>0</v>
      </c>
      <c r="AR620" s="146" t="s">
        <v>330</v>
      </c>
      <c r="AT620" s="146" t="s">
        <v>250</v>
      </c>
      <c r="AU620" s="146" t="s">
        <v>88</v>
      </c>
      <c r="AY620" s="17" t="s">
        <v>248</v>
      </c>
      <c r="BE620" s="147">
        <f>IF(N620="základní",J620,0)</f>
        <v>0</v>
      </c>
      <c r="BF620" s="147">
        <f>IF(N620="snížená",J620,0)</f>
        <v>0</v>
      </c>
      <c r="BG620" s="147">
        <f>IF(N620="zákl. přenesená",J620,0)</f>
        <v>0</v>
      </c>
      <c r="BH620" s="147">
        <f>IF(N620="sníž. přenesená",J620,0)</f>
        <v>0</v>
      </c>
      <c r="BI620" s="147">
        <f>IF(N620="nulová",J620,0)</f>
        <v>0</v>
      </c>
      <c r="BJ620" s="17" t="s">
        <v>86</v>
      </c>
      <c r="BK620" s="147">
        <f>ROUND(I620*H620,2)</f>
        <v>0</v>
      </c>
      <c r="BL620" s="17" t="s">
        <v>330</v>
      </c>
      <c r="BM620" s="146" t="s">
        <v>1631</v>
      </c>
    </row>
    <row r="621" spans="2:65" s="12" customFormat="1" x14ac:dyDescent="0.2">
      <c r="B621" s="229"/>
      <c r="C621" s="230"/>
      <c r="D621" s="231" t="s">
        <v>255</v>
      </c>
      <c r="E621" s="232" t="s">
        <v>1</v>
      </c>
      <c r="F621" s="233" t="s">
        <v>1632</v>
      </c>
      <c r="G621" s="230"/>
      <c r="H621" s="234">
        <v>1</v>
      </c>
      <c r="I621" s="247"/>
      <c r="J621" s="230"/>
      <c r="L621" s="148"/>
      <c r="M621" s="150"/>
      <c r="T621" s="151"/>
      <c r="AT621" s="149" t="s">
        <v>255</v>
      </c>
      <c r="AU621" s="149" t="s">
        <v>88</v>
      </c>
      <c r="AV621" s="12" t="s">
        <v>88</v>
      </c>
      <c r="AW621" s="12" t="s">
        <v>34</v>
      </c>
      <c r="AX621" s="12" t="s">
        <v>86</v>
      </c>
      <c r="AY621" s="149" t="s">
        <v>248</v>
      </c>
    </row>
    <row r="622" spans="2:65" s="1" customFormat="1" ht="33" customHeight="1" x14ac:dyDescent="0.2">
      <c r="B622" s="184"/>
      <c r="C622" s="222" t="s">
        <v>1633</v>
      </c>
      <c r="D622" s="222" t="s">
        <v>250</v>
      </c>
      <c r="E622" s="223" t="s">
        <v>1634</v>
      </c>
      <c r="F622" s="224" t="s">
        <v>1635</v>
      </c>
      <c r="G622" s="225" t="s">
        <v>259</v>
      </c>
      <c r="H622" s="226">
        <v>1</v>
      </c>
      <c r="I622" s="180">
        <v>0</v>
      </c>
      <c r="J622" s="228">
        <f>ROUND(I622*H622,2)</f>
        <v>0</v>
      </c>
      <c r="K622" s="141"/>
      <c r="L622" s="29"/>
      <c r="M622" s="142" t="s">
        <v>1</v>
      </c>
      <c r="N622" s="143" t="s">
        <v>43</v>
      </c>
      <c r="O622" s="144">
        <v>1.988</v>
      </c>
      <c r="P622" s="144">
        <f>O622*H622</f>
        <v>1.988</v>
      </c>
      <c r="Q622" s="144">
        <v>7.2999999999999996E-4</v>
      </c>
      <c r="R622" s="144">
        <f>Q622*H622</f>
        <v>7.2999999999999996E-4</v>
      </c>
      <c r="S622" s="144">
        <v>0</v>
      </c>
      <c r="T622" s="145">
        <f>S622*H622</f>
        <v>0</v>
      </c>
      <c r="AR622" s="146" t="s">
        <v>330</v>
      </c>
      <c r="AT622" s="146" t="s">
        <v>250</v>
      </c>
      <c r="AU622" s="146" t="s">
        <v>88</v>
      </c>
      <c r="AY622" s="17" t="s">
        <v>248</v>
      </c>
      <c r="BE622" s="147">
        <f>IF(N622="základní",J622,0)</f>
        <v>0</v>
      </c>
      <c r="BF622" s="147">
        <f>IF(N622="snížená",J622,0)</f>
        <v>0</v>
      </c>
      <c r="BG622" s="147">
        <f>IF(N622="zákl. přenesená",J622,0)</f>
        <v>0</v>
      </c>
      <c r="BH622" s="147">
        <f>IF(N622="sníž. přenesená",J622,0)</f>
        <v>0</v>
      </c>
      <c r="BI622" s="147">
        <f>IF(N622="nulová",J622,0)</f>
        <v>0</v>
      </c>
      <c r="BJ622" s="17" t="s">
        <v>86</v>
      </c>
      <c r="BK622" s="147">
        <f>ROUND(I622*H622,2)</f>
        <v>0</v>
      </c>
      <c r="BL622" s="17" t="s">
        <v>330</v>
      </c>
      <c r="BM622" s="146" t="s">
        <v>1636</v>
      </c>
    </row>
    <row r="623" spans="2:65" s="12" customFormat="1" x14ac:dyDescent="0.2">
      <c r="B623" s="229"/>
      <c r="C623" s="230"/>
      <c r="D623" s="231" t="s">
        <v>255</v>
      </c>
      <c r="E623" s="232" t="s">
        <v>1</v>
      </c>
      <c r="F623" s="233" t="s">
        <v>1637</v>
      </c>
      <c r="G623" s="230"/>
      <c r="H623" s="234">
        <v>1</v>
      </c>
      <c r="I623" s="247"/>
      <c r="J623" s="230"/>
      <c r="L623" s="148"/>
      <c r="M623" s="150"/>
      <c r="T623" s="151"/>
      <c r="AT623" s="149" t="s">
        <v>255</v>
      </c>
      <c r="AU623" s="149" t="s">
        <v>88</v>
      </c>
      <c r="AV623" s="12" t="s">
        <v>88</v>
      </c>
      <c r="AW623" s="12" t="s">
        <v>34</v>
      </c>
      <c r="AX623" s="12" t="s">
        <v>86</v>
      </c>
      <c r="AY623" s="149" t="s">
        <v>248</v>
      </c>
    </row>
    <row r="624" spans="2:65" s="1" customFormat="1" ht="33" customHeight="1" x14ac:dyDescent="0.2">
      <c r="B624" s="184"/>
      <c r="C624" s="222" t="s">
        <v>1638</v>
      </c>
      <c r="D624" s="222" t="s">
        <v>250</v>
      </c>
      <c r="E624" s="223" t="s">
        <v>1639</v>
      </c>
      <c r="F624" s="224" t="s">
        <v>1640</v>
      </c>
      <c r="G624" s="225" t="s">
        <v>259</v>
      </c>
      <c r="H624" s="226">
        <v>2</v>
      </c>
      <c r="I624" s="180">
        <v>0</v>
      </c>
      <c r="J624" s="228">
        <f>ROUND(I624*H624,2)</f>
        <v>0</v>
      </c>
      <c r="K624" s="141"/>
      <c r="L624" s="29"/>
      <c r="M624" s="142" t="s">
        <v>1</v>
      </c>
      <c r="N624" s="143" t="s">
        <v>43</v>
      </c>
      <c r="O624" s="144">
        <v>1.988</v>
      </c>
      <c r="P624" s="144">
        <f>O624*H624</f>
        <v>3.976</v>
      </c>
      <c r="Q624" s="144">
        <v>7.2999999999999996E-4</v>
      </c>
      <c r="R624" s="144">
        <f>Q624*H624</f>
        <v>1.4599999999999999E-3</v>
      </c>
      <c r="S624" s="144">
        <v>0</v>
      </c>
      <c r="T624" s="145">
        <f>S624*H624</f>
        <v>0</v>
      </c>
      <c r="AR624" s="146" t="s">
        <v>330</v>
      </c>
      <c r="AT624" s="146" t="s">
        <v>250</v>
      </c>
      <c r="AU624" s="146" t="s">
        <v>88</v>
      </c>
      <c r="AY624" s="17" t="s">
        <v>248</v>
      </c>
      <c r="BE624" s="147">
        <f>IF(N624="základní",J624,0)</f>
        <v>0</v>
      </c>
      <c r="BF624" s="147">
        <f>IF(N624="snížená",J624,0)</f>
        <v>0</v>
      </c>
      <c r="BG624" s="147">
        <f>IF(N624="zákl. přenesená",J624,0)</f>
        <v>0</v>
      </c>
      <c r="BH624" s="147">
        <f>IF(N624="sníž. přenesená",J624,0)</f>
        <v>0</v>
      </c>
      <c r="BI624" s="147">
        <f>IF(N624="nulová",J624,0)</f>
        <v>0</v>
      </c>
      <c r="BJ624" s="17" t="s">
        <v>86</v>
      </c>
      <c r="BK624" s="147">
        <f>ROUND(I624*H624,2)</f>
        <v>0</v>
      </c>
      <c r="BL624" s="17" t="s">
        <v>330</v>
      </c>
      <c r="BM624" s="146" t="s">
        <v>1641</v>
      </c>
    </row>
    <row r="625" spans="2:65" s="12" customFormat="1" x14ac:dyDescent="0.2">
      <c r="B625" s="229"/>
      <c r="C625" s="230"/>
      <c r="D625" s="231" t="s">
        <v>255</v>
      </c>
      <c r="E625" s="232" t="s">
        <v>1</v>
      </c>
      <c r="F625" s="233" t="s">
        <v>1642</v>
      </c>
      <c r="G625" s="230"/>
      <c r="H625" s="234">
        <v>2</v>
      </c>
      <c r="I625" s="247"/>
      <c r="J625" s="230"/>
      <c r="L625" s="148"/>
      <c r="M625" s="150"/>
      <c r="T625" s="151"/>
      <c r="AT625" s="149" t="s">
        <v>255</v>
      </c>
      <c r="AU625" s="149" t="s">
        <v>88</v>
      </c>
      <c r="AV625" s="12" t="s">
        <v>88</v>
      </c>
      <c r="AW625" s="12" t="s">
        <v>34</v>
      </c>
      <c r="AX625" s="12" t="s">
        <v>86</v>
      </c>
      <c r="AY625" s="149" t="s">
        <v>248</v>
      </c>
    </row>
    <row r="626" spans="2:65" s="1" customFormat="1" ht="24.15" customHeight="1" x14ac:dyDescent="0.2">
      <c r="B626" s="184"/>
      <c r="C626" s="222" t="s">
        <v>1643</v>
      </c>
      <c r="D626" s="222" t="s">
        <v>250</v>
      </c>
      <c r="E626" s="223" t="s">
        <v>1644</v>
      </c>
      <c r="F626" s="224" t="s">
        <v>1645</v>
      </c>
      <c r="G626" s="225" t="s">
        <v>259</v>
      </c>
      <c r="H626" s="226">
        <v>3</v>
      </c>
      <c r="I626" s="180">
        <v>0</v>
      </c>
      <c r="J626" s="228">
        <f>ROUND(I626*H626,2)</f>
        <v>0</v>
      </c>
      <c r="K626" s="141"/>
      <c r="L626" s="29"/>
      <c r="M626" s="142" t="s">
        <v>1</v>
      </c>
      <c r="N626" s="143" t="s">
        <v>43</v>
      </c>
      <c r="O626" s="144">
        <v>16.399999999999999</v>
      </c>
      <c r="P626" s="144">
        <f>O626*H626</f>
        <v>49.199999999999996</v>
      </c>
      <c r="Q626" s="144">
        <v>0</v>
      </c>
      <c r="R626" s="144">
        <f>Q626*H626</f>
        <v>0</v>
      </c>
      <c r="S626" s="144">
        <v>0</v>
      </c>
      <c r="T626" s="145">
        <f>S626*H626</f>
        <v>0</v>
      </c>
      <c r="AR626" s="146" t="s">
        <v>330</v>
      </c>
      <c r="AT626" s="146" t="s">
        <v>250</v>
      </c>
      <c r="AU626" s="146" t="s">
        <v>88</v>
      </c>
      <c r="AY626" s="17" t="s">
        <v>248</v>
      </c>
      <c r="BE626" s="147">
        <f>IF(N626="základní",J626,0)</f>
        <v>0</v>
      </c>
      <c r="BF626" s="147">
        <f>IF(N626="snížená",J626,0)</f>
        <v>0</v>
      </c>
      <c r="BG626" s="147">
        <f>IF(N626="zákl. přenesená",J626,0)</f>
        <v>0</v>
      </c>
      <c r="BH626" s="147">
        <f>IF(N626="sníž. přenesená",J626,0)</f>
        <v>0</v>
      </c>
      <c r="BI626" s="147">
        <f>IF(N626="nulová",J626,0)</f>
        <v>0</v>
      </c>
      <c r="BJ626" s="17" t="s">
        <v>86</v>
      </c>
      <c r="BK626" s="147">
        <f>ROUND(I626*H626,2)</f>
        <v>0</v>
      </c>
      <c r="BL626" s="17" t="s">
        <v>330</v>
      </c>
      <c r="BM626" s="146" t="s">
        <v>1646</v>
      </c>
    </row>
    <row r="627" spans="2:65" s="12" customFormat="1" x14ac:dyDescent="0.2">
      <c r="B627" s="229"/>
      <c r="C627" s="230"/>
      <c r="D627" s="231" t="s">
        <v>255</v>
      </c>
      <c r="E627" s="232" t="s">
        <v>1</v>
      </c>
      <c r="F627" s="233" t="s">
        <v>1647</v>
      </c>
      <c r="G627" s="230"/>
      <c r="H627" s="234">
        <v>3</v>
      </c>
      <c r="I627" s="247"/>
      <c r="J627" s="230"/>
      <c r="L627" s="148"/>
      <c r="M627" s="150"/>
      <c r="T627" s="151"/>
      <c r="AT627" s="149" t="s">
        <v>255</v>
      </c>
      <c r="AU627" s="149" t="s">
        <v>88</v>
      </c>
      <c r="AV627" s="12" t="s">
        <v>88</v>
      </c>
      <c r="AW627" s="12" t="s">
        <v>34</v>
      </c>
      <c r="AX627" s="12" t="s">
        <v>86</v>
      </c>
      <c r="AY627" s="149" t="s">
        <v>248</v>
      </c>
    </row>
    <row r="628" spans="2:65" s="1" customFormat="1" ht="16.5" customHeight="1" x14ac:dyDescent="0.2">
      <c r="B628" s="184"/>
      <c r="C628" s="240" t="s">
        <v>1648</v>
      </c>
      <c r="D628" s="240" t="s">
        <v>351</v>
      </c>
      <c r="E628" s="241" t="s">
        <v>1649</v>
      </c>
      <c r="F628" s="242" t="s">
        <v>1650</v>
      </c>
      <c r="G628" s="243" t="s">
        <v>259</v>
      </c>
      <c r="H628" s="244">
        <v>1</v>
      </c>
      <c r="I628" s="181">
        <v>0</v>
      </c>
      <c r="J628" s="246">
        <f>ROUND(I628*H628,2)</f>
        <v>0</v>
      </c>
      <c r="K628" s="156"/>
      <c r="L628" s="157"/>
      <c r="M628" s="158" t="s">
        <v>1</v>
      </c>
      <c r="N628" s="159" t="s">
        <v>43</v>
      </c>
      <c r="O628" s="144">
        <v>0</v>
      </c>
      <c r="P628" s="144">
        <f>O628*H628</f>
        <v>0</v>
      </c>
      <c r="Q628" s="144">
        <v>7.3999999999999996E-2</v>
      </c>
      <c r="R628" s="144">
        <f>Q628*H628</f>
        <v>7.3999999999999996E-2</v>
      </c>
      <c r="S628" s="144">
        <v>0</v>
      </c>
      <c r="T628" s="145">
        <f>S628*H628</f>
        <v>0</v>
      </c>
      <c r="AR628" s="146" t="s">
        <v>409</v>
      </c>
      <c r="AT628" s="146" t="s">
        <v>351</v>
      </c>
      <c r="AU628" s="146" t="s">
        <v>88</v>
      </c>
      <c r="AY628" s="17" t="s">
        <v>248</v>
      </c>
      <c r="BE628" s="147">
        <f>IF(N628="základní",J628,0)</f>
        <v>0</v>
      </c>
      <c r="BF628" s="147">
        <f>IF(N628="snížená",J628,0)</f>
        <v>0</v>
      </c>
      <c r="BG628" s="147">
        <f>IF(N628="zákl. přenesená",J628,0)</f>
        <v>0</v>
      </c>
      <c r="BH628" s="147">
        <f>IF(N628="sníž. přenesená",J628,0)</f>
        <v>0</v>
      </c>
      <c r="BI628" s="147">
        <f>IF(N628="nulová",J628,0)</f>
        <v>0</v>
      </c>
      <c r="BJ628" s="17" t="s">
        <v>86</v>
      </c>
      <c r="BK628" s="147">
        <f>ROUND(I628*H628,2)</f>
        <v>0</v>
      </c>
      <c r="BL628" s="17" t="s">
        <v>330</v>
      </c>
      <c r="BM628" s="146" t="s">
        <v>1651</v>
      </c>
    </row>
    <row r="629" spans="2:65" s="12" customFormat="1" x14ac:dyDescent="0.2">
      <c r="B629" s="229"/>
      <c r="C629" s="230"/>
      <c r="D629" s="231" t="s">
        <v>255</v>
      </c>
      <c r="E629" s="232" t="s">
        <v>1</v>
      </c>
      <c r="F629" s="233" t="s">
        <v>1652</v>
      </c>
      <c r="G629" s="230"/>
      <c r="H629" s="234">
        <v>1</v>
      </c>
      <c r="I629" s="247"/>
      <c r="J629" s="230"/>
      <c r="L629" s="148"/>
      <c r="M629" s="150"/>
      <c r="T629" s="151"/>
      <c r="AT629" s="149" t="s">
        <v>255</v>
      </c>
      <c r="AU629" s="149" t="s">
        <v>88</v>
      </c>
      <c r="AV629" s="12" t="s">
        <v>88</v>
      </c>
      <c r="AW629" s="12" t="s">
        <v>34</v>
      </c>
      <c r="AX629" s="12" t="s">
        <v>86</v>
      </c>
      <c r="AY629" s="149" t="s">
        <v>248</v>
      </c>
    </row>
    <row r="630" spans="2:65" s="1" customFormat="1" ht="16.5" customHeight="1" x14ac:dyDescent="0.2">
      <c r="B630" s="184"/>
      <c r="C630" s="240" t="s">
        <v>1653</v>
      </c>
      <c r="D630" s="240" t="s">
        <v>351</v>
      </c>
      <c r="E630" s="241" t="s">
        <v>1654</v>
      </c>
      <c r="F630" s="242" t="s">
        <v>1655</v>
      </c>
      <c r="G630" s="243" t="s">
        <v>259</v>
      </c>
      <c r="H630" s="244">
        <v>1</v>
      </c>
      <c r="I630" s="181">
        <v>0</v>
      </c>
      <c r="J630" s="246">
        <f>ROUND(I630*H630,2)</f>
        <v>0</v>
      </c>
      <c r="K630" s="156"/>
      <c r="L630" s="157"/>
      <c r="M630" s="158" t="s">
        <v>1</v>
      </c>
      <c r="N630" s="159" t="s">
        <v>43</v>
      </c>
      <c r="O630" s="144">
        <v>0</v>
      </c>
      <c r="P630" s="144">
        <f>O630*H630</f>
        <v>0</v>
      </c>
      <c r="Q630" s="144">
        <v>7.3999999999999996E-2</v>
      </c>
      <c r="R630" s="144">
        <f>Q630*H630</f>
        <v>7.3999999999999996E-2</v>
      </c>
      <c r="S630" s="144">
        <v>0</v>
      </c>
      <c r="T630" s="145">
        <f>S630*H630</f>
        <v>0</v>
      </c>
      <c r="AR630" s="146" t="s">
        <v>409</v>
      </c>
      <c r="AT630" s="146" t="s">
        <v>351</v>
      </c>
      <c r="AU630" s="146" t="s">
        <v>88</v>
      </c>
      <c r="AY630" s="17" t="s">
        <v>248</v>
      </c>
      <c r="BE630" s="147">
        <f>IF(N630="základní",J630,0)</f>
        <v>0</v>
      </c>
      <c r="BF630" s="147">
        <f>IF(N630="snížená",J630,0)</f>
        <v>0</v>
      </c>
      <c r="BG630" s="147">
        <f>IF(N630="zákl. přenesená",J630,0)</f>
        <v>0</v>
      </c>
      <c r="BH630" s="147">
        <f>IF(N630="sníž. přenesená",J630,0)</f>
        <v>0</v>
      </c>
      <c r="BI630" s="147">
        <f>IF(N630="nulová",J630,0)</f>
        <v>0</v>
      </c>
      <c r="BJ630" s="17" t="s">
        <v>86</v>
      </c>
      <c r="BK630" s="147">
        <f>ROUND(I630*H630,2)</f>
        <v>0</v>
      </c>
      <c r="BL630" s="17" t="s">
        <v>330</v>
      </c>
      <c r="BM630" s="146" t="s">
        <v>1656</v>
      </c>
    </row>
    <row r="631" spans="2:65" s="12" customFormat="1" x14ac:dyDescent="0.2">
      <c r="B631" s="229"/>
      <c r="C631" s="230"/>
      <c r="D631" s="231" t="s">
        <v>255</v>
      </c>
      <c r="E631" s="232" t="s">
        <v>1</v>
      </c>
      <c r="F631" s="233" t="s">
        <v>1657</v>
      </c>
      <c r="G631" s="230"/>
      <c r="H631" s="234">
        <v>1</v>
      </c>
      <c r="I631" s="247"/>
      <c r="J631" s="230"/>
      <c r="L631" s="148"/>
      <c r="M631" s="150"/>
      <c r="T631" s="151"/>
      <c r="AT631" s="149" t="s">
        <v>255</v>
      </c>
      <c r="AU631" s="149" t="s">
        <v>88</v>
      </c>
      <c r="AV631" s="12" t="s">
        <v>88</v>
      </c>
      <c r="AW631" s="12" t="s">
        <v>34</v>
      </c>
      <c r="AX631" s="12" t="s">
        <v>86</v>
      </c>
      <c r="AY631" s="149" t="s">
        <v>248</v>
      </c>
    </row>
    <row r="632" spans="2:65" s="1" customFormat="1" ht="16.5" customHeight="1" x14ac:dyDescent="0.2">
      <c r="B632" s="184"/>
      <c r="C632" s="240" t="s">
        <v>1658</v>
      </c>
      <c r="D632" s="240" t="s">
        <v>351</v>
      </c>
      <c r="E632" s="241" t="s">
        <v>1659</v>
      </c>
      <c r="F632" s="242" t="s">
        <v>1660</v>
      </c>
      <c r="G632" s="243" t="s">
        <v>259</v>
      </c>
      <c r="H632" s="244">
        <v>1</v>
      </c>
      <c r="I632" s="181">
        <v>0</v>
      </c>
      <c r="J632" s="246">
        <f>ROUND(I632*H632,2)</f>
        <v>0</v>
      </c>
      <c r="K632" s="156"/>
      <c r="L632" s="157"/>
      <c r="M632" s="158" t="s">
        <v>1</v>
      </c>
      <c r="N632" s="159" t="s">
        <v>43</v>
      </c>
      <c r="O632" s="144">
        <v>0</v>
      </c>
      <c r="P632" s="144">
        <f>O632*H632</f>
        <v>0</v>
      </c>
      <c r="Q632" s="144">
        <v>7.3999999999999996E-2</v>
      </c>
      <c r="R632" s="144">
        <f>Q632*H632</f>
        <v>7.3999999999999996E-2</v>
      </c>
      <c r="S632" s="144">
        <v>0</v>
      </c>
      <c r="T632" s="145">
        <f>S632*H632</f>
        <v>0</v>
      </c>
      <c r="AR632" s="146" t="s">
        <v>409</v>
      </c>
      <c r="AT632" s="146" t="s">
        <v>351</v>
      </c>
      <c r="AU632" s="146" t="s">
        <v>88</v>
      </c>
      <c r="AY632" s="17" t="s">
        <v>248</v>
      </c>
      <c r="BE632" s="147">
        <f>IF(N632="základní",J632,0)</f>
        <v>0</v>
      </c>
      <c r="BF632" s="147">
        <f>IF(N632="snížená",J632,0)</f>
        <v>0</v>
      </c>
      <c r="BG632" s="147">
        <f>IF(N632="zákl. přenesená",J632,0)</f>
        <v>0</v>
      </c>
      <c r="BH632" s="147">
        <f>IF(N632="sníž. přenesená",J632,0)</f>
        <v>0</v>
      </c>
      <c r="BI632" s="147">
        <f>IF(N632="nulová",J632,0)</f>
        <v>0</v>
      </c>
      <c r="BJ632" s="17" t="s">
        <v>86</v>
      </c>
      <c r="BK632" s="147">
        <f>ROUND(I632*H632,2)</f>
        <v>0</v>
      </c>
      <c r="BL632" s="17" t="s">
        <v>330</v>
      </c>
      <c r="BM632" s="146" t="s">
        <v>1661</v>
      </c>
    </row>
    <row r="633" spans="2:65" s="12" customFormat="1" x14ac:dyDescent="0.2">
      <c r="B633" s="229"/>
      <c r="C633" s="230"/>
      <c r="D633" s="231" t="s">
        <v>255</v>
      </c>
      <c r="E633" s="232" t="s">
        <v>1</v>
      </c>
      <c r="F633" s="233" t="s">
        <v>1662</v>
      </c>
      <c r="G633" s="230"/>
      <c r="H633" s="234">
        <v>1</v>
      </c>
      <c r="I633" s="247"/>
      <c r="J633" s="230"/>
      <c r="L633" s="148"/>
      <c r="M633" s="150"/>
      <c r="T633" s="151"/>
      <c r="AT633" s="149" t="s">
        <v>255</v>
      </c>
      <c r="AU633" s="149" t="s">
        <v>88</v>
      </c>
      <c r="AV633" s="12" t="s">
        <v>88</v>
      </c>
      <c r="AW633" s="12" t="s">
        <v>34</v>
      </c>
      <c r="AX633" s="12" t="s">
        <v>86</v>
      </c>
      <c r="AY633" s="149" t="s">
        <v>248</v>
      </c>
    </row>
    <row r="634" spans="2:65" s="1" customFormat="1" ht="24.15" customHeight="1" x14ac:dyDescent="0.2">
      <c r="B634" s="184"/>
      <c r="C634" s="222" t="s">
        <v>1663</v>
      </c>
      <c r="D634" s="222" t="s">
        <v>250</v>
      </c>
      <c r="E634" s="223" t="s">
        <v>1664</v>
      </c>
      <c r="F634" s="224" t="s">
        <v>1665</v>
      </c>
      <c r="G634" s="225" t="s">
        <v>259</v>
      </c>
      <c r="H634" s="226">
        <v>2</v>
      </c>
      <c r="I634" s="180">
        <v>0</v>
      </c>
      <c r="J634" s="228">
        <f>ROUND(I634*H634,2)</f>
        <v>0</v>
      </c>
      <c r="K634" s="141"/>
      <c r="L634" s="29"/>
      <c r="M634" s="142" t="s">
        <v>1</v>
      </c>
      <c r="N634" s="143" t="s">
        <v>43</v>
      </c>
      <c r="O634" s="144">
        <v>1.988</v>
      </c>
      <c r="P634" s="144">
        <f>O634*H634</f>
        <v>3.976</v>
      </c>
      <c r="Q634" s="144">
        <v>7.2999999999999996E-4</v>
      </c>
      <c r="R634" s="144">
        <f>Q634*H634</f>
        <v>1.4599999999999999E-3</v>
      </c>
      <c r="S634" s="144">
        <v>0</v>
      </c>
      <c r="T634" s="145">
        <f>S634*H634</f>
        <v>0</v>
      </c>
      <c r="AR634" s="146" t="s">
        <v>330</v>
      </c>
      <c r="AT634" s="146" t="s">
        <v>250</v>
      </c>
      <c r="AU634" s="146" t="s">
        <v>88</v>
      </c>
      <c r="AY634" s="17" t="s">
        <v>248</v>
      </c>
      <c r="BE634" s="147">
        <f>IF(N634="základní",J634,0)</f>
        <v>0</v>
      </c>
      <c r="BF634" s="147">
        <f>IF(N634="snížená",J634,0)</f>
        <v>0</v>
      </c>
      <c r="BG634" s="147">
        <f>IF(N634="zákl. přenesená",J634,0)</f>
        <v>0</v>
      </c>
      <c r="BH634" s="147">
        <f>IF(N634="sníž. přenesená",J634,0)</f>
        <v>0</v>
      </c>
      <c r="BI634" s="147">
        <f>IF(N634="nulová",J634,0)</f>
        <v>0</v>
      </c>
      <c r="BJ634" s="17" t="s">
        <v>86</v>
      </c>
      <c r="BK634" s="147">
        <f>ROUND(I634*H634,2)</f>
        <v>0</v>
      </c>
      <c r="BL634" s="17" t="s">
        <v>330</v>
      </c>
      <c r="BM634" s="146" t="s">
        <v>1666</v>
      </c>
    </row>
    <row r="635" spans="2:65" s="12" customFormat="1" x14ac:dyDescent="0.2">
      <c r="B635" s="229"/>
      <c r="C635" s="230"/>
      <c r="D635" s="231" t="s">
        <v>255</v>
      </c>
      <c r="E635" s="232" t="s">
        <v>1</v>
      </c>
      <c r="F635" s="233" t="s">
        <v>1667</v>
      </c>
      <c r="G635" s="230"/>
      <c r="H635" s="234">
        <v>2</v>
      </c>
      <c r="I635" s="247"/>
      <c r="J635" s="230"/>
      <c r="L635" s="148"/>
      <c r="M635" s="150"/>
      <c r="T635" s="151"/>
      <c r="AT635" s="149" t="s">
        <v>255</v>
      </c>
      <c r="AU635" s="149" t="s">
        <v>88</v>
      </c>
      <c r="AV635" s="12" t="s">
        <v>88</v>
      </c>
      <c r="AW635" s="12" t="s">
        <v>34</v>
      </c>
      <c r="AX635" s="12" t="s">
        <v>86</v>
      </c>
      <c r="AY635" s="149" t="s">
        <v>248</v>
      </c>
    </row>
    <row r="636" spans="2:65" s="1" customFormat="1" ht="24.15" customHeight="1" x14ac:dyDescent="0.2">
      <c r="B636" s="184"/>
      <c r="C636" s="222" t="s">
        <v>1668</v>
      </c>
      <c r="D636" s="222" t="s">
        <v>250</v>
      </c>
      <c r="E636" s="223" t="s">
        <v>1669</v>
      </c>
      <c r="F636" s="224" t="s">
        <v>1670</v>
      </c>
      <c r="G636" s="225" t="s">
        <v>259</v>
      </c>
      <c r="H636" s="226">
        <v>2</v>
      </c>
      <c r="I636" s="180">
        <v>0</v>
      </c>
      <c r="J636" s="228">
        <f>ROUND(I636*H636,2)</f>
        <v>0</v>
      </c>
      <c r="K636" s="141"/>
      <c r="L636" s="29"/>
      <c r="M636" s="142" t="s">
        <v>1</v>
      </c>
      <c r="N636" s="143" t="s">
        <v>43</v>
      </c>
      <c r="O636" s="144">
        <v>1.988</v>
      </c>
      <c r="P636" s="144">
        <f>O636*H636</f>
        <v>3.976</v>
      </c>
      <c r="Q636" s="144">
        <v>7.2999999999999996E-4</v>
      </c>
      <c r="R636" s="144">
        <f>Q636*H636</f>
        <v>1.4599999999999999E-3</v>
      </c>
      <c r="S636" s="144">
        <v>0</v>
      </c>
      <c r="T636" s="145">
        <f>S636*H636</f>
        <v>0</v>
      </c>
      <c r="AR636" s="146" t="s">
        <v>330</v>
      </c>
      <c r="AT636" s="146" t="s">
        <v>250</v>
      </c>
      <c r="AU636" s="146" t="s">
        <v>88</v>
      </c>
      <c r="AY636" s="17" t="s">
        <v>248</v>
      </c>
      <c r="BE636" s="147">
        <f>IF(N636="základní",J636,0)</f>
        <v>0</v>
      </c>
      <c r="BF636" s="147">
        <f>IF(N636="snížená",J636,0)</f>
        <v>0</v>
      </c>
      <c r="BG636" s="147">
        <f>IF(N636="zákl. přenesená",J636,0)</f>
        <v>0</v>
      </c>
      <c r="BH636" s="147">
        <f>IF(N636="sníž. přenesená",J636,0)</f>
        <v>0</v>
      </c>
      <c r="BI636" s="147">
        <f>IF(N636="nulová",J636,0)</f>
        <v>0</v>
      </c>
      <c r="BJ636" s="17" t="s">
        <v>86</v>
      </c>
      <c r="BK636" s="147">
        <f>ROUND(I636*H636,2)</f>
        <v>0</v>
      </c>
      <c r="BL636" s="17" t="s">
        <v>330</v>
      </c>
      <c r="BM636" s="146" t="s">
        <v>1671</v>
      </c>
    </row>
    <row r="637" spans="2:65" s="12" customFormat="1" x14ac:dyDescent="0.2">
      <c r="B637" s="229"/>
      <c r="C637" s="230"/>
      <c r="D637" s="231" t="s">
        <v>255</v>
      </c>
      <c r="E637" s="232" t="s">
        <v>1</v>
      </c>
      <c r="F637" s="233" t="s">
        <v>1672</v>
      </c>
      <c r="G637" s="230"/>
      <c r="H637" s="234">
        <v>2</v>
      </c>
      <c r="I637" s="247"/>
      <c r="J637" s="230"/>
      <c r="L637" s="148"/>
      <c r="M637" s="150"/>
      <c r="T637" s="151"/>
      <c r="AT637" s="149" t="s">
        <v>255</v>
      </c>
      <c r="AU637" s="149" t="s">
        <v>88</v>
      </c>
      <c r="AV637" s="12" t="s">
        <v>88</v>
      </c>
      <c r="AW637" s="12" t="s">
        <v>34</v>
      </c>
      <c r="AX637" s="12" t="s">
        <v>86</v>
      </c>
      <c r="AY637" s="149" t="s">
        <v>248</v>
      </c>
    </row>
    <row r="638" spans="2:65" s="1" customFormat="1" ht="24.15" customHeight="1" x14ac:dyDescent="0.2">
      <c r="B638" s="184"/>
      <c r="C638" s="222" t="s">
        <v>1673</v>
      </c>
      <c r="D638" s="222" t="s">
        <v>250</v>
      </c>
      <c r="E638" s="223" t="s">
        <v>1674</v>
      </c>
      <c r="F638" s="224" t="s">
        <v>1675</v>
      </c>
      <c r="G638" s="225" t="s">
        <v>259</v>
      </c>
      <c r="H638" s="226">
        <v>2</v>
      </c>
      <c r="I638" s="180">
        <v>0</v>
      </c>
      <c r="J638" s="228">
        <f>ROUND(I638*H638,2)</f>
        <v>0</v>
      </c>
      <c r="K638" s="141"/>
      <c r="L638" s="29"/>
      <c r="M638" s="142" t="s">
        <v>1</v>
      </c>
      <c r="N638" s="143" t="s">
        <v>43</v>
      </c>
      <c r="O638" s="144">
        <v>1.988</v>
      </c>
      <c r="P638" s="144">
        <f>O638*H638</f>
        <v>3.976</v>
      </c>
      <c r="Q638" s="144">
        <v>7.2999999999999996E-4</v>
      </c>
      <c r="R638" s="144">
        <f>Q638*H638</f>
        <v>1.4599999999999999E-3</v>
      </c>
      <c r="S638" s="144">
        <v>0</v>
      </c>
      <c r="T638" s="145">
        <f>S638*H638</f>
        <v>0</v>
      </c>
      <c r="AR638" s="146" t="s">
        <v>330</v>
      </c>
      <c r="AT638" s="146" t="s">
        <v>250</v>
      </c>
      <c r="AU638" s="146" t="s">
        <v>88</v>
      </c>
      <c r="AY638" s="17" t="s">
        <v>248</v>
      </c>
      <c r="BE638" s="147">
        <f>IF(N638="základní",J638,0)</f>
        <v>0</v>
      </c>
      <c r="BF638" s="147">
        <f>IF(N638="snížená",J638,0)</f>
        <v>0</v>
      </c>
      <c r="BG638" s="147">
        <f>IF(N638="zákl. přenesená",J638,0)</f>
        <v>0</v>
      </c>
      <c r="BH638" s="147">
        <f>IF(N638="sníž. přenesená",J638,0)</f>
        <v>0</v>
      </c>
      <c r="BI638" s="147">
        <f>IF(N638="nulová",J638,0)</f>
        <v>0</v>
      </c>
      <c r="BJ638" s="17" t="s">
        <v>86</v>
      </c>
      <c r="BK638" s="147">
        <f>ROUND(I638*H638,2)</f>
        <v>0</v>
      </c>
      <c r="BL638" s="17" t="s">
        <v>330</v>
      </c>
      <c r="BM638" s="146" t="s">
        <v>1676</v>
      </c>
    </row>
    <row r="639" spans="2:65" s="12" customFormat="1" x14ac:dyDescent="0.2">
      <c r="B639" s="229"/>
      <c r="C639" s="230"/>
      <c r="D639" s="231" t="s">
        <v>255</v>
      </c>
      <c r="E639" s="232" t="s">
        <v>1</v>
      </c>
      <c r="F639" s="233" t="s">
        <v>1677</v>
      </c>
      <c r="G639" s="230"/>
      <c r="H639" s="234">
        <v>2</v>
      </c>
      <c r="I639" s="247"/>
      <c r="J639" s="230"/>
      <c r="L639" s="148"/>
      <c r="M639" s="150"/>
      <c r="T639" s="151"/>
      <c r="AT639" s="149" t="s">
        <v>255</v>
      </c>
      <c r="AU639" s="149" t="s">
        <v>88</v>
      </c>
      <c r="AV639" s="12" t="s">
        <v>88</v>
      </c>
      <c r="AW639" s="12" t="s">
        <v>34</v>
      </c>
      <c r="AX639" s="12" t="s">
        <v>86</v>
      </c>
      <c r="AY639" s="149" t="s">
        <v>248</v>
      </c>
    </row>
    <row r="640" spans="2:65" s="1" customFormat="1" ht="24.15" customHeight="1" x14ac:dyDescent="0.2">
      <c r="B640" s="184"/>
      <c r="C640" s="222" t="s">
        <v>1678</v>
      </c>
      <c r="D640" s="222" t="s">
        <v>250</v>
      </c>
      <c r="E640" s="223" t="s">
        <v>1679</v>
      </c>
      <c r="F640" s="224" t="s">
        <v>1680</v>
      </c>
      <c r="G640" s="225" t="s">
        <v>259</v>
      </c>
      <c r="H640" s="226">
        <v>1</v>
      </c>
      <c r="I640" s="180">
        <v>0</v>
      </c>
      <c r="J640" s="228">
        <f>ROUND(I640*H640,2)</f>
        <v>0</v>
      </c>
      <c r="K640" s="141"/>
      <c r="L640" s="29"/>
      <c r="M640" s="142" t="s">
        <v>1</v>
      </c>
      <c r="N640" s="143" t="s">
        <v>43</v>
      </c>
      <c r="O640" s="144">
        <v>1.988</v>
      </c>
      <c r="P640" s="144">
        <f>O640*H640</f>
        <v>1.988</v>
      </c>
      <c r="Q640" s="144">
        <v>7.2999999999999996E-4</v>
      </c>
      <c r="R640" s="144">
        <f>Q640*H640</f>
        <v>7.2999999999999996E-4</v>
      </c>
      <c r="S640" s="144">
        <v>0</v>
      </c>
      <c r="T640" s="145">
        <f>S640*H640</f>
        <v>0</v>
      </c>
      <c r="AR640" s="146" t="s">
        <v>330</v>
      </c>
      <c r="AT640" s="146" t="s">
        <v>250</v>
      </c>
      <c r="AU640" s="146" t="s">
        <v>88</v>
      </c>
      <c r="AY640" s="17" t="s">
        <v>248</v>
      </c>
      <c r="BE640" s="147">
        <f>IF(N640="základní",J640,0)</f>
        <v>0</v>
      </c>
      <c r="BF640" s="147">
        <f>IF(N640="snížená",J640,0)</f>
        <v>0</v>
      </c>
      <c r="BG640" s="147">
        <f>IF(N640="zákl. přenesená",J640,0)</f>
        <v>0</v>
      </c>
      <c r="BH640" s="147">
        <f>IF(N640="sníž. přenesená",J640,0)</f>
        <v>0</v>
      </c>
      <c r="BI640" s="147">
        <f>IF(N640="nulová",J640,0)</f>
        <v>0</v>
      </c>
      <c r="BJ640" s="17" t="s">
        <v>86</v>
      </c>
      <c r="BK640" s="147">
        <f>ROUND(I640*H640,2)</f>
        <v>0</v>
      </c>
      <c r="BL640" s="17" t="s">
        <v>330</v>
      </c>
      <c r="BM640" s="146" t="s">
        <v>1681</v>
      </c>
    </row>
    <row r="641" spans="2:65" s="12" customFormat="1" x14ac:dyDescent="0.2">
      <c r="B641" s="229"/>
      <c r="C641" s="230"/>
      <c r="D641" s="231" t="s">
        <v>255</v>
      </c>
      <c r="E641" s="232" t="s">
        <v>1</v>
      </c>
      <c r="F641" s="233" t="s">
        <v>1682</v>
      </c>
      <c r="G641" s="230"/>
      <c r="H641" s="234">
        <v>1</v>
      </c>
      <c r="I641" s="247"/>
      <c r="J641" s="230"/>
      <c r="L641" s="148"/>
      <c r="M641" s="150"/>
      <c r="T641" s="151"/>
      <c r="AT641" s="149" t="s">
        <v>255</v>
      </c>
      <c r="AU641" s="149" t="s">
        <v>88</v>
      </c>
      <c r="AV641" s="12" t="s">
        <v>88</v>
      </c>
      <c r="AW641" s="12" t="s">
        <v>34</v>
      </c>
      <c r="AX641" s="12" t="s">
        <v>86</v>
      </c>
      <c r="AY641" s="149" t="s">
        <v>248</v>
      </c>
    </row>
    <row r="642" spans="2:65" s="1" customFormat="1" ht="24.15" customHeight="1" x14ac:dyDescent="0.2">
      <c r="B642" s="184"/>
      <c r="C642" s="222" t="s">
        <v>1683</v>
      </c>
      <c r="D642" s="222" t="s">
        <v>250</v>
      </c>
      <c r="E642" s="223" t="s">
        <v>1684</v>
      </c>
      <c r="F642" s="224" t="s">
        <v>1685</v>
      </c>
      <c r="G642" s="225" t="s">
        <v>259</v>
      </c>
      <c r="H642" s="226">
        <v>1</v>
      </c>
      <c r="I642" s="180">
        <v>0</v>
      </c>
      <c r="J642" s="228">
        <f>ROUND(I642*H642,2)</f>
        <v>0</v>
      </c>
      <c r="K642" s="141"/>
      <c r="L642" s="29"/>
      <c r="M642" s="142" t="s">
        <v>1</v>
      </c>
      <c r="N642" s="143" t="s">
        <v>43</v>
      </c>
      <c r="O642" s="144">
        <v>1.988</v>
      </c>
      <c r="P642" s="144">
        <f>O642*H642</f>
        <v>1.988</v>
      </c>
      <c r="Q642" s="144">
        <v>7.2999999999999996E-4</v>
      </c>
      <c r="R642" s="144">
        <f>Q642*H642</f>
        <v>7.2999999999999996E-4</v>
      </c>
      <c r="S642" s="144">
        <v>0</v>
      </c>
      <c r="T642" s="145">
        <f>S642*H642</f>
        <v>0</v>
      </c>
      <c r="AR642" s="146" t="s">
        <v>330</v>
      </c>
      <c r="AT642" s="146" t="s">
        <v>250</v>
      </c>
      <c r="AU642" s="146" t="s">
        <v>88</v>
      </c>
      <c r="AY642" s="17" t="s">
        <v>248</v>
      </c>
      <c r="BE642" s="147">
        <f>IF(N642="základní",J642,0)</f>
        <v>0</v>
      </c>
      <c r="BF642" s="147">
        <f>IF(N642="snížená",J642,0)</f>
        <v>0</v>
      </c>
      <c r="BG642" s="147">
        <f>IF(N642="zákl. přenesená",J642,0)</f>
        <v>0</v>
      </c>
      <c r="BH642" s="147">
        <f>IF(N642="sníž. přenesená",J642,0)</f>
        <v>0</v>
      </c>
      <c r="BI642" s="147">
        <f>IF(N642="nulová",J642,0)</f>
        <v>0</v>
      </c>
      <c r="BJ642" s="17" t="s">
        <v>86</v>
      </c>
      <c r="BK642" s="147">
        <f>ROUND(I642*H642,2)</f>
        <v>0</v>
      </c>
      <c r="BL642" s="17" t="s">
        <v>330</v>
      </c>
      <c r="BM642" s="146" t="s">
        <v>1686</v>
      </c>
    </row>
    <row r="643" spans="2:65" s="12" customFormat="1" x14ac:dyDescent="0.2">
      <c r="B643" s="229"/>
      <c r="C643" s="230"/>
      <c r="D643" s="231" t="s">
        <v>255</v>
      </c>
      <c r="E643" s="232" t="s">
        <v>1</v>
      </c>
      <c r="F643" s="233" t="s">
        <v>1687</v>
      </c>
      <c r="G643" s="230"/>
      <c r="H643" s="234">
        <v>1</v>
      </c>
      <c r="I643" s="247"/>
      <c r="J643" s="230"/>
      <c r="L643" s="148"/>
      <c r="M643" s="150"/>
      <c r="T643" s="151"/>
      <c r="AT643" s="149" t="s">
        <v>255</v>
      </c>
      <c r="AU643" s="149" t="s">
        <v>88</v>
      </c>
      <c r="AV643" s="12" t="s">
        <v>88</v>
      </c>
      <c r="AW643" s="12" t="s">
        <v>34</v>
      </c>
      <c r="AX643" s="12" t="s">
        <v>86</v>
      </c>
      <c r="AY643" s="149" t="s">
        <v>248</v>
      </c>
    </row>
    <row r="644" spans="2:65" s="1" customFormat="1" ht="21.75" customHeight="1" x14ac:dyDescent="0.2">
      <c r="B644" s="184"/>
      <c r="C644" s="222" t="s">
        <v>1688</v>
      </c>
      <c r="D644" s="222" t="s">
        <v>250</v>
      </c>
      <c r="E644" s="223" t="s">
        <v>1689</v>
      </c>
      <c r="F644" s="224" t="s">
        <v>1690</v>
      </c>
      <c r="G644" s="225" t="s">
        <v>259</v>
      </c>
      <c r="H644" s="226">
        <v>1</v>
      </c>
      <c r="I644" s="180">
        <v>0</v>
      </c>
      <c r="J644" s="228">
        <f>ROUND(I644*H644,2)</f>
        <v>0</v>
      </c>
      <c r="K644" s="141"/>
      <c r="L644" s="29"/>
      <c r="M644" s="142" t="s">
        <v>1</v>
      </c>
      <c r="N644" s="143" t="s">
        <v>43</v>
      </c>
      <c r="O644" s="144">
        <v>1.988</v>
      </c>
      <c r="P644" s="144">
        <f>O644*H644</f>
        <v>1.988</v>
      </c>
      <c r="Q644" s="144">
        <v>7.2999999999999996E-4</v>
      </c>
      <c r="R644" s="144">
        <f>Q644*H644</f>
        <v>7.2999999999999996E-4</v>
      </c>
      <c r="S644" s="144">
        <v>0</v>
      </c>
      <c r="T644" s="145">
        <f>S644*H644</f>
        <v>0</v>
      </c>
      <c r="AR644" s="146" t="s">
        <v>330</v>
      </c>
      <c r="AT644" s="146" t="s">
        <v>250</v>
      </c>
      <c r="AU644" s="146" t="s">
        <v>88</v>
      </c>
      <c r="AY644" s="17" t="s">
        <v>248</v>
      </c>
      <c r="BE644" s="147">
        <f>IF(N644="základní",J644,0)</f>
        <v>0</v>
      </c>
      <c r="BF644" s="147">
        <f>IF(N644="snížená",J644,0)</f>
        <v>0</v>
      </c>
      <c r="BG644" s="147">
        <f>IF(N644="zákl. přenesená",J644,0)</f>
        <v>0</v>
      </c>
      <c r="BH644" s="147">
        <f>IF(N644="sníž. přenesená",J644,0)</f>
        <v>0</v>
      </c>
      <c r="BI644" s="147">
        <f>IF(N644="nulová",J644,0)</f>
        <v>0</v>
      </c>
      <c r="BJ644" s="17" t="s">
        <v>86</v>
      </c>
      <c r="BK644" s="147">
        <f>ROUND(I644*H644,2)</f>
        <v>0</v>
      </c>
      <c r="BL644" s="17" t="s">
        <v>330</v>
      </c>
      <c r="BM644" s="146" t="s">
        <v>1691</v>
      </c>
    </row>
    <row r="645" spans="2:65" s="12" customFormat="1" x14ac:dyDescent="0.2">
      <c r="B645" s="229"/>
      <c r="C645" s="230"/>
      <c r="D645" s="231" t="s">
        <v>255</v>
      </c>
      <c r="E645" s="232" t="s">
        <v>1</v>
      </c>
      <c r="F645" s="233" t="s">
        <v>1692</v>
      </c>
      <c r="G645" s="230"/>
      <c r="H645" s="234">
        <v>1</v>
      </c>
      <c r="I645" s="247"/>
      <c r="J645" s="230"/>
      <c r="L645" s="148"/>
      <c r="M645" s="150"/>
      <c r="T645" s="151"/>
      <c r="AT645" s="149" t="s">
        <v>255</v>
      </c>
      <c r="AU645" s="149" t="s">
        <v>88</v>
      </c>
      <c r="AV645" s="12" t="s">
        <v>88</v>
      </c>
      <c r="AW645" s="12" t="s">
        <v>34</v>
      </c>
      <c r="AX645" s="12" t="s">
        <v>86</v>
      </c>
      <c r="AY645" s="149" t="s">
        <v>248</v>
      </c>
    </row>
    <row r="646" spans="2:65" s="1" customFormat="1" ht="24.15" customHeight="1" x14ac:dyDescent="0.2">
      <c r="B646" s="184"/>
      <c r="C646" s="222" t="s">
        <v>1693</v>
      </c>
      <c r="D646" s="222" t="s">
        <v>250</v>
      </c>
      <c r="E646" s="223" t="s">
        <v>1694</v>
      </c>
      <c r="F646" s="224" t="s">
        <v>1695</v>
      </c>
      <c r="G646" s="225" t="s">
        <v>259</v>
      </c>
      <c r="H646" s="226">
        <v>3</v>
      </c>
      <c r="I646" s="180">
        <v>0</v>
      </c>
      <c r="J646" s="228">
        <f>ROUND(I646*H646,2)</f>
        <v>0</v>
      </c>
      <c r="K646" s="141"/>
      <c r="L646" s="29"/>
      <c r="M646" s="142" t="s">
        <v>1</v>
      </c>
      <c r="N646" s="143" t="s">
        <v>43</v>
      </c>
      <c r="O646" s="144">
        <v>1.988</v>
      </c>
      <c r="P646" s="144">
        <f>O646*H646</f>
        <v>5.9640000000000004</v>
      </c>
      <c r="Q646" s="144">
        <v>7.2999999999999996E-4</v>
      </c>
      <c r="R646" s="144">
        <f>Q646*H646</f>
        <v>2.1900000000000001E-3</v>
      </c>
      <c r="S646" s="144">
        <v>0</v>
      </c>
      <c r="T646" s="145">
        <f>S646*H646</f>
        <v>0</v>
      </c>
      <c r="AR646" s="146" t="s">
        <v>330</v>
      </c>
      <c r="AT646" s="146" t="s">
        <v>250</v>
      </c>
      <c r="AU646" s="146" t="s">
        <v>88</v>
      </c>
      <c r="AY646" s="17" t="s">
        <v>248</v>
      </c>
      <c r="BE646" s="147">
        <f>IF(N646="základní",J646,0)</f>
        <v>0</v>
      </c>
      <c r="BF646" s="147">
        <f>IF(N646="snížená",J646,0)</f>
        <v>0</v>
      </c>
      <c r="BG646" s="147">
        <f>IF(N646="zákl. přenesená",J646,0)</f>
        <v>0</v>
      </c>
      <c r="BH646" s="147">
        <f>IF(N646="sníž. přenesená",J646,0)</f>
        <v>0</v>
      </c>
      <c r="BI646" s="147">
        <f>IF(N646="nulová",J646,0)</f>
        <v>0</v>
      </c>
      <c r="BJ646" s="17" t="s">
        <v>86</v>
      </c>
      <c r="BK646" s="147">
        <f>ROUND(I646*H646,2)</f>
        <v>0</v>
      </c>
      <c r="BL646" s="17" t="s">
        <v>330</v>
      </c>
      <c r="BM646" s="146" t="s">
        <v>1696</v>
      </c>
    </row>
    <row r="647" spans="2:65" s="12" customFormat="1" x14ac:dyDescent="0.2">
      <c r="B647" s="229"/>
      <c r="C647" s="230"/>
      <c r="D647" s="231" t="s">
        <v>255</v>
      </c>
      <c r="E647" s="232" t="s">
        <v>1</v>
      </c>
      <c r="F647" s="233" t="s">
        <v>1697</v>
      </c>
      <c r="G647" s="230"/>
      <c r="H647" s="234">
        <v>3</v>
      </c>
      <c r="I647" s="247"/>
      <c r="J647" s="230"/>
      <c r="L647" s="148"/>
      <c r="M647" s="150"/>
      <c r="T647" s="151"/>
      <c r="AT647" s="149" t="s">
        <v>255</v>
      </c>
      <c r="AU647" s="149" t="s">
        <v>88</v>
      </c>
      <c r="AV647" s="12" t="s">
        <v>88</v>
      </c>
      <c r="AW647" s="12" t="s">
        <v>34</v>
      </c>
      <c r="AX647" s="12" t="s">
        <v>86</v>
      </c>
      <c r="AY647" s="149" t="s">
        <v>248</v>
      </c>
    </row>
    <row r="648" spans="2:65" s="1" customFormat="1" ht="24.15" customHeight="1" x14ac:dyDescent="0.2">
      <c r="B648" s="184"/>
      <c r="C648" s="222" t="s">
        <v>1698</v>
      </c>
      <c r="D648" s="222" t="s">
        <v>250</v>
      </c>
      <c r="E648" s="223" t="s">
        <v>1699</v>
      </c>
      <c r="F648" s="224" t="s">
        <v>1700</v>
      </c>
      <c r="G648" s="225" t="s">
        <v>1136</v>
      </c>
      <c r="H648" s="263">
        <v>0</v>
      </c>
      <c r="I648" s="180">
        <v>0</v>
      </c>
      <c r="J648" s="228">
        <f>ROUND(I648*H648,2)</f>
        <v>0</v>
      </c>
      <c r="K648" s="141"/>
      <c r="L648" s="29"/>
      <c r="M648" s="142" t="s">
        <v>1</v>
      </c>
      <c r="N648" s="143" t="s">
        <v>43</v>
      </c>
      <c r="O648" s="144">
        <v>0</v>
      </c>
      <c r="P648" s="144">
        <f>O648*H648</f>
        <v>0</v>
      </c>
      <c r="Q648" s="144">
        <v>0</v>
      </c>
      <c r="R648" s="144">
        <f>Q648*H648</f>
        <v>0</v>
      </c>
      <c r="S648" s="144">
        <v>0</v>
      </c>
      <c r="T648" s="145">
        <f>S648*H648</f>
        <v>0</v>
      </c>
      <c r="AR648" s="146" t="s">
        <v>330</v>
      </c>
      <c r="AT648" s="146" t="s">
        <v>250</v>
      </c>
      <c r="AU648" s="146" t="s">
        <v>88</v>
      </c>
      <c r="AY648" s="17" t="s">
        <v>248</v>
      </c>
      <c r="BE648" s="147">
        <f>IF(N648="základní",J648,0)</f>
        <v>0</v>
      </c>
      <c r="BF648" s="147">
        <f>IF(N648="snížená",J648,0)</f>
        <v>0</v>
      </c>
      <c r="BG648" s="147">
        <f>IF(N648="zákl. přenesená",J648,0)</f>
        <v>0</v>
      </c>
      <c r="BH648" s="147">
        <f>IF(N648="sníž. přenesená",J648,0)</f>
        <v>0</v>
      </c>
      <c r="BI648" s="147">
        <f>IF(N648="nulová",J648,0)</f>
        <v>0</v>
      </c>
      <c r="BJ648" s="17" t="s">
        <v>86</v>
      </c>
      <c r="BK648" s="147">
        <f>ROUND(I648*H648,2)</f>
        <v>0</v>
      </c>
      <c r="BL648" s="17" t="s">
        <v>330</v>
      </c>
      <c r="BM648" s="146" t="s">
        <v>1701</v>
      </c>
    </row>
    <row r="649" spans="2:65" s="1" customFormat="1" ht="49.25" customHeight="1" x14ac:dyDescent="0.2">
      <c r="B649" s="184"/>
      <c r="C649" s="222" t="s">
        <v>1702</v>
      </c>
      <c r="D649" s="222" t="s">
        <v>250</v>
      </c>
      <c r="E649" s="223" t="s">
        <v>1703</v>
      </c>
      <c r="F649" s="224" t="s">
        <v>1704</v>
      </c>
      <c r="G649" s="225" t="s">
        <v>193</v>
      </c>
      <c r="H649" s="226">
        <v>182.25</v>
      </c>
      <c r="I649" s="180">
        <v>0</v>
      </c>
      <c r="J649" s="228">
        <f>ROUND(I649*H649,2)</f>
        <v>0</v>
      </c>
      <c r="K649" s="141"/>
      <c r="L649" s="29"/>
      <c r="M649" s="142" t="s">
        <v>1</v>
      </c>
      <c r="N649" s="143" t="s">
        <v>43</v>
      </c>
      <c r="O649" s="144">
        <v>1.988</v>
      </c>
      <c r="P649" s="144">
        <f>O649*H649</f>
        <v>362.31299999999999</v>
      </c>
      <c r="Q649" s="144">
        <v>7.2999999999999996E-4</v>
      </c>
      <c r="R649" s="144">
        <f>Q649*H649</f>
        <v>0.13304249999999998</v>
      </c>
      <c r="S649" s="144">
        <v>0</v>
      </c>
      <c r="T649" s="145">
        <f>S649*H649</f>
        <v>0</v>
      </c>
      <c r="AR649" s="146" t="s">
        <v>330</v>
      </c>
      <c r="AT649" s="146" t="s">
        <v>250</v>
      </c>
      <c r="AU649" s="146" t="s">
        <v>88</v>
      </c>
      <c r="AY649" s="17" t="s">
        <v>248</v>
      </c>
      <c r="BE649" s="147">
        <f>IF(N649="základní",J649,0)</f>
        <v>0</v>
      </c>
      <c r="BF649" s="147">
        <f>IF(N649="snížená",J649,0)</f>
        <v>0</v>
      </c>
      <c r="BG649" s="147">
        <f>IF(N649="zákl. přenesená",J649,0)</f>
        <v>0</v>
      </c>
      <c r="BH649" s="147">
        <f>IF(N649="sníž. přenesená",J649,0)</f>
        <v>0</v>
      </c>
      <c r="BI649" s="147">
        <f>IF(N649="nulová",J649,0)</f>
        <v>0</v>
      </c>
      <c r="BJ649" s="17" t="s">
        <v>86</v>
      </c>
      <c r="BK649" s="147">
        <f>ROUND(I649*H649,2)</f>
        <v>0</v>
      </c>
      <c r="BL649" s="17" t="s">
        <v>330</v>
      </c>
      <c r="BM649" s="146" t="s">
        <v>1705</v>
      </c>
    </row>
    <row r="650" spans="2:65" s="15" customFormat="1" x14ac:dyDescent="0.2">
      <c r="B650" s="259"/>
      <c r="C650" s="260"/>
      <c r="D650" s="231" t="s">
        <v>255</v>
      </c>
      <c r="E650" s="261" t="s">
        <v>1</v>
      </c>
      <c r="F650" s="262" t="s">
        <v>1706</v>
      </c>
      <c r="G650" s="260"/>
      <c r="H650" s="261" t="s">
        <v>1</v>
      </c>
      <c r="I650" s="253"/>
      <c r="J650" s="260"/>
      <c r="L650" s="171"/>
      <c r="M650" s="173"/>
      <c r="T650" s="174"/>
      <c r="AT650" s="172" t="s">
        <v>255</v>
      </c>
      <c r="AU650" s="172" t="s">
        <v>88</v>
      </c>
      <c r="AV650" s="15" t="s">
        <v>86</v>
      </c>
      <c r="AW650" s="15" t="s">
        <v>34</v>
      </c>
      <c r="AX650" s="15" t="s">
        <v>78</v>
      </c>
      <c r="AY650" s="172" t="s">
        <v>248</v>
      </c>
    </row>
    <row r="651" spans="2:65" s="12" customFormat="1" ht="20" x14ac:dyDescent="0.2">
      <c r="B651" s="229"/>
      <c r="C651" s="230"/>
      <c r="D651" s="231" t="s">
        <v>255</v>
      </c>
      <c r="E651" s="232" t="s">
        <v>1</v>
      </c>
      <c r="F651" s="233" t="s">
        <v>1707</v>
      </c>
      <c r="G651" s="230"/>
      <c r="H651" s="234">
        <v>182.25</v>
      </c>
      <c r="I651" s="247"/>
      <c r="J651" s="230"/>
      <c r="L651" s="148"/>
      <c r="M651" s="150"/>
      <c r="T651" s="151"/>
      <c r="AT651" s="149" t="s">
        <v>255</v>
      </c>
      <c r="AU651" s="149" t="s">
        <v>88</v>
      </c>
      <c r="AV651" s="12" t="s">
        <v>88</v>
      </c>
      <c r="AW651" s="12" t="s">
        <v>34</v>
      </c>
      <c r="AX651" s="12" t="s">
        <v>86</v>
      </c>
      <c r="AY651" s="149" t="s">
        <v>248</v>
      </c>
    </row>
    <row r="652" spans="2:65" s="11" customFormat="1" ht="23" customHeight="1" x14ac:dyDescent="0.25">
      <c r="B652" s="215"/>
      <c r="C652" s="216"/>
      <c r="D652" s="217" t="s">
        <v>77</v>
      </c>
      <c r="E652" s="220" t="s">
        <v>677</v>
      </c>
      <c r="F652" s="220" t="s">
        <v>678</v>
      </c>
      <c r="G652" s="216"/>
      <c r="H652" s="216"/>
      <c r="I652" s="249"/>
      <c r="J652" s="221">
        <f>BK652</f>
        <v>0</v>
      </c>
      <c r="L652" s="123"/>
      <c r="M652" s="127"/>
      <c r="P652" s="128">
        <f>SUM(P653:P705)</f>
        <v>1417.1575349999998</v>
      </c>
      <c r="R652" s="128">
        <f>SUM(R653:R705)</f>
        <v>22.96875429</v>
      </c>
      <c r="T652" s="129">
        <f>SUM(T653:T705)</f>
        <v>0</v>
      </c>
      <c r="AR652" s="124" t="s">
        <v>88</v>
      </c>
      <c r="AT652" s="130" t="s">
        <v>77</v>
      </c>
      <c r="AU652" s="130" t="s">
        <v>86</v>
      </c>
      <c r="AY652" s="124" t="s">
        <v>248</v>
      </c>
      <c r="BK652" s="131">
        <f>SUM(BK653:BK705)</f>
        <v>0</v>
      </c>
    </row>
    <row r="653" spans="2:65" s="1" customFormat="1" ht="24.15" customHeight="1" x14ac:dyDescent="0.2">
      <c r="B653" s="184"/>
      <c r="C653" s="222" t="s">
        <v>1708</v>
      </c>
      <c r="D653" s="222" t="s">
        <v>250</v>
      </c>
      <c r="E653" s="223" t="s">
        <v>1709</v>
      </c>
      <c r="F653" s="224" t="s">
        <v>1710</v>
      </c>
      <c r="G653" s="225" t="s">
        <v>193</v>
      </c>
      <c r="H653" s="226">
        <v>1542.06</v>
      </c>
      <c r="I653" s="180">
        <v>0</v>
      </c>
      <c r="J653" s="228">
        <f>ROUND(I653*H653,2)</f>
        <v>0</v>
      </c>
      <c r="K653" s="141"/>
      <c r="L653" s="29"/>
      <c r="M653" s="142" t="s">
        <v>1</v>
      </c>
      <c r="N653" s="143" t="s">
        <v>43</v>
      </c>
      <c r="O653" s="144">
        <v>7.2999999999999995E-2</v>
      </c>
      <c r="P653" s="144">
        <f>O653*H653</f>
        <v>112.57037999999999</v>
      </c>
      <c r="Q653" s="144">
        <v>0</v>
      </c>
      <c r="R653" s="144">
        <f>Q653*H653</f>
        <v>0</v>
      </c>
      <c r="S653" s="144">
        <v>0</v>
      </c>
      <c r="T653" s="145">
        <f>S653*H653</f>
        <v>0</v>
      </c>
      <c r="AR653" s="146" t="s">
        <v>330</v>
      </c>
      <c r="AT653" s="146" t="s">
        <v>250</v>
      </c>
      <c r="AU653" s="146" t="s">
        <v>88</v>
      </c>
      <c r="AY653" s="17" t="s">
        <v>248</v>
      </c>
      <c r="BE653" s="147">
        <f>IF(N653="základní",J653,0)</f>
        <v>0</v>
      </c>
      <c r="BF653" s="147">
        <f>IF(N653="snížená",J653,0)</f>
        <v>0</v>
      </c>
      <c r="BG653" s="147">
        <f>IF(N653="zákl. přenesená",J653,0)</f>
        <v>0</v>
      </c>
      <c r="BH653" s="147">
        <f>IF(N653="sníž. přenesená",J653,0)</f>
        <v>0</v>
      </c>
      <c r="BI653" s="147">
        <f>IF(N653="nulová",J653,0)</f>
        <v>0</v>
      </c>
      <c r="BJ653" s="17" t="s">
        <v>86</v>
      </c>
      <c r="BK653" s="147">
        <f>ROUND(I653*H653,2)</f>
        <v>0</v>
      </c>
      <c r="BL653" s="17" t="s">
        <v>330</v>
      </c>
      <c r="BM653" s="146" t="s">
        <v>1711</v>
      </c>
    </row>
    <row r="654" spans="2:65" s="12" customFormat="1" x14ac:dyDescent="0.2">
      <c r="B654" s="229"/>
      <c r="C654" s="230"/>
      <c r="D654" s="231" t="s">
        <v>255</v>
      </c>
      <c r="E654" s="232" t="s">
        <v>1</v>
      </c>
      <c r="F654" s="233" t="s">
        <v>1119</v>
      </c>
      <c r="G654" s="230"/>
      <c r="H654" s="234">
        <v>1542.06</v>
      </c>
      <c r="I654" s="247"/>
      <c r="J654" s="230"/>
      <c r="L654" s="148"/>
      <c r="M654" s="150"/>
      <c r="T654" s="151"/>
      <c r="AT654" s="149" t="s">
        <v>255</v>
      </c>
      <c r="AU654" s="149" t="s">
        <v>88</v>
      </c>
      <c r="AV654" s="12" t="s">
        <v>88</v>
      </c>
      <c r="AW654" s="12" t="s">
        <v>34</v>
      </c>
      <c r="AX654" s="12" t="s">
        <v>86</v>
      </c>
      <c r="AY654" s="149" t="s">
        <v>248</v>
      </c>
    </row>
    <row r="655" spans="2:65" s="1" customFormat="1" ht="16.5" customHeight="1" x14ac:dyDescent="0.2">
      <c r="B655" s="184"/>
      <c r="C655" s="222" t="s">
        <v>1712</v>
      </c>
      <c r="D655" s="222" t="s">
        <v>250</v>
      </c>
      <c r="E655" s="223" t="s">
        <v>1713</v>
      </c>
      <c r="F655" s="224" t="s">
        <v>1714</v>
      </c>
      <c r="G655" s="225" t="s">
        <v>193</v>
      </c>
      <c r="H655" s="226">
        <v>1542.06</v>
      </c>
      <c r="I655" s="180">
        <v>0</v>
      </c>
      <c r="J655" s="228">
        <f>ROUND(I655*H655,2)</f>
        <v>0</v>
      </c>
      <c r="K655" s="141"/>
      <c r="L655" s="29"/>
      <c r="M655" s="142" t="s">
        <v>1</v>
      </c>
      <c r="N655" s="143" t="s">
        <v>43</v>
      </c>
      <c r="O655" s="144">
        <v>2.4E-2</v>
      </c>
      <c r="P655" s="144">
        <f>O655*H655</f>
        <v>37.009439999999998</v>
      </c>
      <c r="Q655" s="144">
        <v>0</v>
      </c>
      <c r="R655" s="144">
        <f>Q655*H655</f>
        <v>0</v>
      </c>
      <c r="S655" s="144">
        <v>0</v>
      </c>
      <c r="T655" s="145">
        <f>S655*H655</f>
        <v>0</v>
      </c>
      <c r="AR655" s="146" t="s">
        <v>330</v>
      </c>
      <c r="AT655" s="146" t="s">
        <v>250</v>
      </c>
      <c r="AU655" s="146" t="s">
        <v>88</v>
      </c>
      <c r="AY655" s="17" t="s">
        <v>248</v>
      </c>
      <c r="BE655" s="147">
        <f>IF(N655="základní",J655,0)</f>
        <v>0</v>
      </c>
      <c r="BF655" s="147">
        <f>IF(N655="snížená",J655,0)</f>
        <v>0</v>
      </c>
      <c r="BG655" s="147">
        <f>IF(N655="zákl. přenesená",J655,0)</f>
        <v>0</v>
      </c>
      <c r="BH655" s="147">
        <f>IF(N655="sníž. přenesená",J655,0)</f>
        <v>0</v>
      </c>
      <c r="BI655" s="147">
        <f>IF(N655="nulová",J655,0)</f>
        <v>0</v>
      </c>
      <c r="BJ655" s="17" t="s">
        <v>86</v>
      </c>
      <c r="BK655" s="147">
        <f>ROUND(I655*H655,2)</f>
        <v>0</v>
      </c>
      <c r="BL655" s="17" t="s">
        <v>330</v>
      </c>
      <c r="BM655" s="146" t="s">
        <v>1715</v>
      </c>
    </row>
    <row r="656" spans="2:65" s="12" customFormat="1" x14ac:dyDescent="0.2">
      <c r="B656" s="229"/>
      <c r="C656" s="230"/>
      <c r="D656" s="231" t="s">
        <v>255</v>
      </c>
      <c r="E656" s="232" t="s">
        <v>1</v>
      </c>
      <c r="F656" s="233" t="s">
        <v>1119</v>
      </c>
      <c r="G656" s="230"/>
      <c r="H656" s="234">
        <v>1542.06</v>
      </c>
      <c r="I656" s="247"/>
      <c r="J656" s="230"/>
      <c r="L656" s="148"/>
      <c r="M656" s="150"/>
      <c r="T656" s="151"/>
      <c r="AT656" s="149" t="s">
        <v>255</v>
      </c>
      <c r="AU656" s="149" t="s">
        <v>88</v>
      </c>
      <c r="AV656" s="12" t="s">
        <v>88</v>
      </c>
      <c r="AW656" s="12" t="s">
        <v>34</v>
      </c>
      <c r="AX656" s="12" t="s">
        <v>86</v>
      </c>
      <c r="AY656" s="149" t="s">
        <v>248</v>
      </c>
    </row>
    <row r="657" spans="2:65" s="1" customFormat="1" ht="24.15" customHeight="1" x14ac:dyDescent="0.2">
      <c r="B657" s="184"/>
      <c r="C657" s="222" t="s">
        <v>1716</v>
      </c>
      <c r="D657" s="222" t="s">
        <v>250</v>
      </c>
      <c r="E657" s="223" t="s">
        <v>1717</v>
      </c>
      <c r="F657" s="224" t="s">
        <v>1718</v>
      </c>
      <c r="G657" s="225" t="s">
        <v>193</v>
      </c>
      <c r="H657" s="226">
        <v>1542.06</v>
      </c>
      <c r="I657" s="180">
        <v>0</v>
      </c>
      <c r="J657" s="228">
        <f>ROUND(I657*H657,2)</f>
        <v>0</v>
      </c>
      <c r="K657" s="141"/>
      <c r="L657" s="29"/>
      <c r="M657" s="142" t="s">
        <v>1</v>
      </c>
      <c r="N657" s="143" t="s">
        <v>43</v>
      </c>
      <c r="O657" s="144">
        <v>5.8000000000000003E-2</v>
      </c>
      <c r="P657" s="144">
        <f>O657*H657</f>
        <v>89.439480000000003</v>
      </c>
      <c r="Q657" s="144">
        <v>3.0000000000000001E-5</v>
      </c>
      <c r="R657" s="144">
        <f>Q657*H657</f>
        <v>4.6261799999999999E-2</v>
      </c>
      <c r="S657" s="144">
        <v>0</v>
      </c>
      <c r="T657" s="145">
        <f>S657*H657</f>
        <v>0</v>
      </c>
      <c r="AR657" s="146" t="s">
        <v>330</v>
      </c>
      <c r="AT657" s="146" t="s">
        <v>250</v>
      </c>
      <c r="AU657" s="146" t="s">
        <v>88</v>
      </c>
      <c r="AY657" s="17" t="s">
        <v>248</v>
      </c>
      <c r="BE657" s="147">
        <f>IF(N657="základní",J657,0)</f>
        <v>0</v>
      </c>
      <c r="BF657" s="147">
        <f>IF(N657="snížená",J657,0)</f>
        <v>0</v>
      </c>
      <c r="BG657" s="147">
        <f>IF(N657="zákl. přenesená",J657,0)</f>
        <v>0</v>
      </c>
      <c r="BH657" s="147">
        <f>IF(N657="sníž. přenesená",J657,0)</f>
        <v>0</v>
      </c>
      <c r="BI657" s="147">
        <f>IF(N657="nulová",J657,0)</f>
        <v>0</v>
      </c>
      <c r="BJ657" s="17" t="s">
        <v>86</v>
      </c>
      <c r="BK657" s="147">
        <f>ROUND(I657*H657,2)</f>
        <v>0</v>
      </c>
      <c r="BL657" s="17" t="s">
        <v>330</v>
      </c>
      <c r="BM657" s="146" t="s">
        <v>1719</v>
      </c>
    </row>
    <row r="658" spans="2:65" s="12" customFormat="1" x14ac:dyDescent="0.2">
      <c r="B658" s="229"/>
      <c r="C658" s="230"/>
      <c r="D658" s="231" t="s">
        <v>255</v>
      </c>
      <c r="E658" s="232" t="s">
        <v>1</v>
      </c>
      <c r="F658" s="233" t="s">
        <v>1119</v>
      </c>
      <c r="G658" s="230"/>
      <c r="H658" s="234">
        <v>1542.06</v>
      </c>
      <c r="I658" s="247"/>
      <c r="J658" s="230"/>
      <c r="L658" s="148"/>
      <c r="M658" s="150"/>
      <c r="T658" s="151"/>
      <c r="AT658" s="149" t="s">
        <v>255</v>
      </c>
      <c r="AU658" s="149" t="s">
        <v>88</v>
      </c>
      <c r="AV658" s="12" t="s">
        <v>88</v>
      </c>
      <c r="AW658" s="12" t="s">
        <v>34</v>
      </c>
      <c r="AX658" s="12" t="s">
        <v>86</v>
      </c>
      <c r="AY658" s="149" t="s">
        <v>248</v>
      </c>
    </row>
    <row r="659" spans="2:65" s="1" customFormat="1" ht="33" customHeight="1" x14ac:dyDescent="0.2">
      <c r="B659" s="184"/>
      <c r="C659" s="222" t="s">
        <v>1720</v>
      </c>
      <c r="D659" s="222" t="s">
        <v>250</v>
      </c>
      <c r="E659" s="223" t="s">
        <v>1721</v>
      </c>
      <c r="F659" s="224" t="s">
        <v>1722</v>
      </c>
      <c r="G659" s="225" t="s">
        <v>193</v>
      </c>
      <c r="H659" s="226">
        <v>746.38499999999999</v>
      </c>
      <c r="I659" s="180">
        <v>0</v>
      </c>
      <c r="J659" s="228">
        <f>ROUND(I659*H659,2)</f>
        <v>0</v>
      </c>
      <c r="K659" s="141"/>
      <c r="L659" s="29"/>
      <c r="M659" s="142" t="s">
        <v>1</v>
      </c>
      <c r="N659" s="143" t="s">
        <v>43</v>
      </c>
      <c r="O659" s="144">
        <v>0.245</v>
      </c>
      <c r="P659" s="144">
        <f>O659*H659</f>
        <v>182.86432500000001</v>
      </c>
      <c r="Q659" s="144">
        <v>7.5799999999999999E-3</v>
      </c>
      <c r="R659" s="144">
        <f>Q659*H659</f>
        <v>5.6575983000000001</v>
      </c>
      <c r="S659" s="144">
        <v>0</v>
      </c>
      <c r="T659" s="145">
        <f>S659*H659</f>
        <v>0</v>
      </c>
      <c r="AR659" s="146" t="s">
        <v>330</v>
      </c>
      <c r="AT659" s="146" t="s">
        <v>250</v>
      </c>
      <c r="AU659" s="146" t="s">
        <v>88</v>
      </c>
      <c r="AY659" s="17" t="s">
        <v>248</v>
      </c>
      <c r="BE659" s="147">
        <f>IF(N659="základní",J659,0)</f>
        <v>0</v>
      </c>
      <c r="BF659" s="147">
        <f>IF(N659="snížená",J659,0)</f>
        <v>0</v>
      </c>
      <c r="BG659" s="147">
        <f>IF(N659="zákl. přenesená",J659,0)</f>
        <v>0</v>
      </c>
      <c r="BH659" s="147">
        <f>IF(N659="sníž. přenesená",J659,0)</f>
        <v>0</v>
      </c>
      <c r="BI659" s="147">
        <f>IF(N659="nulová",J659,0)</f>
        <v>0</v>
      </c>
      <c r="BJ659" s="17" t="s">
        <v>86</v>
      </c>
      <c r="BK659" s="147">
        <f>ROUND(I659*H659,2)</f>
        <v>0</v>
      </c>
      <c r="BL659" s="17" t="s">
        <v>330</v>
      </c>
      <c r="BM659" s="146" t="s">
        <v>1723</v>
      </c>
    </row>
    <row r="660" spans="2:65" s="12" customFormat="1" x14ac:dyDescent="0.2">
      <c r="B660" s="229"/>
      <c r="C660" s="230"/>
      <c r="D660" s="231" t="s">
        <v>255</v>
      </c>
      <c r="E660" s="232" t="s">
        <v>1</v>
      </c>
      <c r="F660" s="233" t="s">
        <v>1724</v>
      </c>
      <c r="G660" s="230"/>
      <c r="H660" s="234">
        <v>746.38499999999999</v>
      </c>
      <c r="I660" s="247"/>
      <c r="J660" s="230"/>
      <c r="L660" s="148"/>
      <c r="M660" s="150"/>
      <c r="T660" s="151"/>
      <c r="AT660" s="149" t="s">
        <v>255</v>
      </c>
      <c r="AU660" s="149" t="s">
        <v>88</v>
      </c>
      <c r="AV660" s="12" t="s">
        <v>88</v>
      </c>
      <c r="AW660" s="12" t="s">
        <v>34</v>
      </c>
      <c r="AX660" s="12" t="s">
        <v>86</v>
      </c>
      <c r="AY660" s="149" t="s">
        <v>248</v>
      </c>
    </row>
    <row r="661" spans="2:65" s="1" customFormat="1" ht="38" customHeight="1" x14ac:dyDescent="0.2">
      <c r="B661" s="184"/>
      <c r="C661" s="222" t="s">
        <v>1725</v>
      </c>
      <c r="D661" s="222" t="s">
        <v>250</v>
      </c>
      <c r="E661" s="223" t="s">
        <v>1726</v>
      </c>
      <c r="F661" s="224" t="s">
        <v>1727</v>
      </c>
      <c r="G661" s="225" t="s">
        <v>193</v>
      </c>
      <c r="H661" s="226">
        <v>746.38499999999999</v>
      </c>
      <c r="I661" s="180">
        <v>0</v>
      </c>
      <c r="J661" s="228">
        <f>ROUND(I661*H661,2)</f>
        <v>0</v>
      </c>
      <c r="K661" s="141"/>
      <c r="L661" s="29"/>
      <c r="M661" s="142" t="s">
        <v>1</v>
      </c>
      <c r="N661" s="143" t="s">
        <v>43</v>
      </c>
      <c r="O661" s="144">
        <v>0.35</v>
      </c>
      <c r="P661" s="144">
        <f>O661*H661</f>
        <v>261.23474999999996</v>
      </c>
      <c r="Q661" s="144">
        <v>1.4999999999999999E-2</v>
      </c>
      <c r="R661" s="144">
        <f>Q661*H661</f>
        <v>11.195774999999999</v>
      </c>
      <c r="S661" s="144">
        <v>0</v>
      </c>
      <c r="T661" s="145">
        <f>S661*H661</f>
        <v>0</v>
      </c>
      <c r="AR661" s="146" t="s">
        <v>330</v>
      </c>
      <c r="AT661" s="146" t="s">
        <v>250</v>
      </c>
      <c r="AU661" s="146" t="s">
        <v>88</v>
      </c>
      <c r="AY661" s="17" t="s">
        <v>248</v>
      </c>
      <c r="BE661" s="147">
        <f>IF(N661="základní",J661,0)</f>
        <v>0</v>
      </c>
      <c r="BF661" s="147">
        <f>IF(N661="snížená",J661,0)</f>
        <v>0</v>
      </c>
      <c r="BG661" s="147">
        <f>IF(N661="zákl. přenesená",J661,0)</f>
        <v>0</v>
      </c>
      <c r="BH661" s="147">
        <f>IF(N661="sníž. přenesená",J661,0)</f>
        <v>0</v>
      </c>
      <c r="BI661" s="147">
        <f>IF(N661="nulová",J661,0)</f>
        <v>0</v>
      </c>
      <c r="BJ661" s="17" t="s">
        <v>86</v>
      </c>
      <c r="BK661" s="147">
        <f>ROUND(I661*H661,2)</f>
        <v>0</v>
      </c>
      <c r="BL661" s="17" t="s">
        <v>330</v>
      </c>
      <c r="BM661" s="146" t="s">
        <v>1728</v>
      </c>
    </row>
    <row r="662" spans="2:65" s="12" customFormat="1" x14ac:dyDescent="0.2">
      <c r="B662" s="229"/>
      <c r="C662" s="230"/>
      <c r="D662" s="231" t="s">
        <v>255</v>
      </c>
      <c r="E662" s="232" t="s">
        <v>1</v>
      </c>
      <c r="F662" s="233" t="s">
        <v>1724</v>
      </c>
      <c r="G662" s="230"/>
      <c r="H662" s="234">
        <v>746.38499999999999</v>
      </c>
      <c r="I662" s="247"/>
      <c r="J662" s="230"/>
      <c r="L662" s="148"/>
      <c r="M662" s="150"/>
      <c r="T662" s="151"/>
      <c r="AT662" s="149" t="s">
        <v>255</v>
      </c>
      <c r="AU662" s="149" t="s">
        <v>88</v>
      </c>
      <c r="AV662" s="12" t="s">
        <v>88</v>
      </c>
      <c r="AW662" s="12" t="s">
        <v>34</v>
      </c>
      <c r="AX662" s="12" t="s">
        <v>86</v>
      </c>
      <c r="AY662" s="149" t="s">
        <v>248</v>
      </c>
    </row>
    <row r="663" spans="2:65" s="1" customFormat="1" ht="24.15" customHeight="1" x14ac:dyDescent="0.2">
      <c r="B663" s="184"/>
      <c r="C663" s="222" t="s">
        <v>1729</v>
      </c>
      <c r="D663" s="222" t="s">
        <v>250</v>
      </c>
      <c r="E663" s="223" t="s">
        <v>1730</v>
      </c>
      <c r="F663" s="224" t="s">
        <v>1731</v>
      </c>
      <c r="G663" s="225" t="s">
        <v>193</v>
      </c>
      <c r="H663" s="226">
        <v>49.29</v>
      </c>
      <c r="I663" s="180">
        <v>0</v>
      </c>
      <c r="J663" s="228">
        <f>ROUND(I663*H663,2)</f>
        <v>0</v>
      </c>
      <c r="K663" s="141"/>
      <c r="L663" s="29"/>
      <c r="M663" s="142" t="s">
        <v>1</v>
      </c>
      <c r="N663" s="143" t="s">
        <v>43</v>
      </c>
      <c r="O663" s="144">
        <v>0.19</v>
      </c>
      <c r="P663" s="144">
        <f>O663*H663</f>
        <v>9.3651</v>
      </c>
      <c r="Q663" s="144">
        <v>0</v>
      </c>
      <c r="R663" s="144">
        <f>Q663*H663</f>
        <v>0</v>
      </c>
      <c r="S663" s="144">
        <v>0</v>
      </c>
      <c r="T663" s="145">
        <f>S663*H663</f>
        <v>0</v>
      </c>
      <c r="AR663" s="146" t="s">
        <v>330</v>
      </c>
      <c r="AT663" s="146" t="s">
        <v>250</v>
      </c>
      <c r="AU663" s="146" t="s">
        <v>88</v>
      </c>
      <c r="AY663" s="17" t="s">
        <v>248</v>
      </c>
      <c r="BE663" s="147">
        <f>IF(N663="základní",J663,0)</f>
        <v>0</v>
      </c>
      <c r="BF663" s="147">
        <f>IF(N663="snížená",J663,0)</f>
        <v>0</v>
      </c>
      <c r="BG663" s="147">
        <f>IF(N663="zákl. přenesená",J663,0)</f>
        <v>0</v>
      </c>
      <c r="BH663" s="147">
        <f>IF(N663="sníž. přenesená",J663,0)</f>
        <v>0</v>
      </c>
      <c r="BI663" s="147">
        <f>IF(N663="nulová",J663,0)</f>
        <v>0</v>
      </c>
      <c r="BJ663" s="17" t="s">
        <v>86</v>
      </c>
      <c r="BK663" s="147">
        <f>ROUND(I663*H663,2)</f>
        <v>0</v>
      </c>
      <c r="BL663" s="17" t="s">
        <v>330</v>
      </c>
      <c r="BM663" s="146" t="s">
        <v>1732</v>
      </c>
    </row>
    <row r="664" spans="2:65" s="12" customFormat="1" x14ac:dyDescent="0.2">
      <c r="B664" s="229"/>
      <c r="C664" s="230"/>
      <c r="D664" s="231" t="s">
        <v>255</v>
      </c>
      <c r="E664" s="232" t="s">
        <v>1</v>
      </c>
      <c r="F664" s="233" t="s">
        <v>703</v>
      </c>
      <c r="G664" s="230"/>
      <c r="H664" s="234">
        <v>49.29</v>
      </c>
      <c r="I664" s="247"/>
      <c r="J664" s="230"/>
      <c r="L664" s="148"/>
      <c r="M664" s="150"/>
      <c r="T664" s="151"/>
      <c r="AT664" s="149" t="s">
        <v>255</v>
      </c>
      <c r="AU664" s="149" t="s">
        <v>88</v>
      </c>
      <c r="AV664" s="12" t="s">
        <v>88</v>
      </c>
      <c r="AW664" s="12" t="s">
        <v>34</v>
      </c>
      <c r="AX664" s="12" t="s">
        <v>86</v>
      </c>
      <c r="AY664" s="149" t="s">
        <v>248</v>
      </c>
    </row>
    <row r="665" spans="2:65" s="1" customFormat="1" ht="33" customHeight="1" x14ac:dyDescent="0.2">
      <c r="B665" s="184"/>
      <c r="C665" s="240" t="s">
        <v>1733</v>
      </c>
      <c r="D665" s="240" t="s">
        <v>351</v>
      </c>
      <c r="E665" s="241" t="s">
        <v>1734</v>
      </c>
      <c r="F665" s="242" t="s">
        <v>1735</v>
      </c>
      <c r="G665" s="243" t="s">
        <v>193</v>
      </c>
      <c r="H665" s="244">
        <v>54.219000000000001</v>
      </c>
      <c r="I665" s="181">
        <v>0</v>
      </c>
      <c r="J665" s="246">
        <f>ROUND(I665*H665,2)</f>
        <v>0</v>
      </c>
      <c r="K665" s="156"/>
      <c r="L665" s="157"/>
      <c r="M665" s="158" t="s">
        <v>1</v>
      </c>
      <c r="N665" s="159" t="s">
        <v>43</v>
      </c>
      <c r="O665" s="144">
        <v>0</v>
      </c>
      <c r="P665" s="144">
        <f>O665*H665</f>
        <v>0</v>
      </c>
      <c r="Q665" s="144">
        <v>7.6000000000000004E-4</v>
      </c>
      <c r="R665" s="144">
        <f>Q665*H665</f>
        <v>4.1206440000000004E-2</v>
      </c>
      <c r="S665" s="144">
        <v>0</v>
      </c>
      <c r="T665" s="145">
        <f>S665*H665</f>
        <v>0</v>
      </c>
      <c r="AR665" s="146" t="s">
        <v>409</v>
      </c>
      <c r="AT665" s="146" t="s">
        <v>351</v>
      </c>
      <c r="AU665" s="146" t="s">
        <v>88</v>
      </c>
      <c r="AY665" s="17" t="s">
        <v>248</v>
      </c>
      <c r="BE665" s="147">
        <f>IF(N665="základní",J665,0)</f>
        <v>0</v>
      </c>
      <c r="BF665" s="147">
        <f>IF(N665="snížená",J665,0)</f>
        <v>0</v>
      </c>
      <c r="BG665" s="147">
        <f>IF(N665="zákl. přenesená",J665,0)</f>
        <v>0</v>
      </c>
      <c r="BH665" s="147">
        <f>IF(N665="sníž. přenesená",J665,0)</f>
        <v>0</v>
      </c>
      <c r="BI665" s="147">
        <f>IF(N665="nulová",J665,0)</f>
        <v>0</v>
      </c>
      <c r="BJ665" s="17" t="s">
        <v>86</v>
      </c>
      <c r="BK665" s="147">
        <f>ROUND(I665*H665,2)</f>
        <v>0</v>
      </c>
      <c r="BL665" s="17" t="s">
        <v>330</v>
      </c>
      <c r="BM665" s="146" t="s">
        <v>1736</v>
      </c>
    </row>
    <row r="666" spans="2:65" s="12" customFormat="1" x14ac:dyDescent="0.2">
      <c r="B666" s="229"/>
      <c r="C666" s="230"/>
      <c r="D666" s="231" t="s">
        <v>255</v>
      </c>
      <c r="E666" s="230"/>
      <c r="F666" s="233" t="s">
        <v>1737</v>
      </c>
      <c r="G666" s="230"/>
      <c r="H666" s="234">
        <v>54.219000000000001</v>
      </c>
      <c r="I666" s="247"/>
      <c r="J666" s="230"/>
      <c r="L666" s="148"/>
      <c r="M666" s="150"/>
      <c r="T666" s="151"/>
      <c r="AT666" s="149" t="s">
        <v>255</v>
      </c>
      <c r="AU666" s="149" t="s">
        <v>88</v>
      </c>
      <c r="AV666" s="12" t="s">
        <v>88</v>
      </c>
      <c r="AW666" s="12" t="s">
        <v>3</v>
      </c>
      <c r="AX666" s="12" t="s">
        <v>86</v>
      </c>
      <c r="AY666" s="149" t="s">
        <v>248</v>
      </c>
    </row>
    <row r="667" spans="2:65" s="1" customFormat="1" ht="16.5" customHeight="1" x14ac:dyDescent="0.2">
      <c r="B667" s="184"/>
      <c r="C667" s="222" t="s">
        <v>1738</v>
      </c>
      <c r="D667" s="222" t="s">
        <v>250</v>
      </c>
      <c r="E667" s="223" t="s">
        <v>1739</v>
      </c>
      <c r="F667" s="224" t="s">
        <v>1740</v>
      </c>
      <c r="G667" s="225" t="s">
        <v>193</v>
      </c>
      <c r="H667" s="226">
        <v>774.67</v>
      </c>
      <c r="I667" s="180">
        <v>0</v>
      </c>
      <c r="J667" s="228">
        <f>ROUND(I667*H667,2)</f>
        <v>0</v>
      </c>
      <c r="K667" s="141"/>
      <c r="L667" s="29"/>
      <c r="M667" s="142" t="s">
        <v>1</v>
      </c>
      <c r="N667" s="143" t="s">
        <v>43</v>
      </c>
      <c r="O667" s="144">
        <v>0.23300000000000001</v>
      </c>
      <c r="P667" s="144">
        <f>O667*H667</f>
        <v>180.49811</v>
      </c>
      <c r="Q667" s="144">
        <v>2.9999999999999997E-4</v>
      </c>
      <c r="R667" s="144">
        <f>Q667*H667</f>
        <v>0.23240099999999997</v>
      </c>
      <c r="S667" s="144">
        <v>0</v>
      </c>
      <c r="T667" s="145">
        <f>S667*H667</f>
        <v>0</v>
      </c>
      <c r="AR667" s="146" t="s">
        <v>330</v>
      </c>
      <c r="AT667" s="146" t="s">
        <v>250</v>
      </c>
      <c r="AU667" s="146" t="s">
        <v>88</v>
      </c>
      <c r="AY667" s="17" t="s">
        <v>248</v>
      </c>
      <c r="BE667" s="147">
        <f>IF(N667="základní",J667,0)</f>
        <v>0</v>
      </c>
      <c r="BF667" s="147">
        <f>IF(N667="snížená",J667,0)</f>
        <v>0</v>
      </c>
      <c r="BG667" s="147">
        <f>IF(N667="zákl. přenesená",J667,0)</f>
        <v>0</v>
      </c>
      <c r="BH667" s="147">
        <f>IF(N667="sníž. přenesená",J667,0)</f>
        <v>0</v>
      </c>
      <c r="BI667" s="147">
        <f>IF(N667="nulová",J667,0)</f>
        <v>0</v>
      </c>
      <c r="BJ667" s="17" t="s">
        <v>86</v>
      </c>
      <c r="BK667" s="147">
        <f>ROUND(I667*H667,2)</f>
        <v>0</v>
      </c>
      <c r="BL667" s="17" t="s">
        <v>330</v>
      </c>
      <c r="BM667" s="146" t="s">
        <v>1741</v>
      </c>
    </row>
    <row r="668" spans="2:65" s="12" customFormat="1" x14ac:dyDescent="0.2">
      <c r="B668" s="229"/>
      <c r="C668" s="230"/>
      <c r="D668" s="231" t="s">
        <v>255</v>
      </c>
      <c r="E668" s="232" t="s">
        <v>1</v>
      </c>
      <c r="F668" s="233" t="s">
        <v>1742</v>
      </c>
      <c r="G668" s="230"/>
      <c r="H668" s="234">
        <v>774.67</v>
      </c>
      <c r="I668" s="247"/>
      <c r="J668" s="230"/>
      <c r="L668" s="148"/>
      <c r="M668" s="150"/>
      <c r="T668" s="151"/>
      <c r="AT668" s="149" t="s">
        <v>255</v>
      </c>
      <c r="AU668" s="149" t="s">
        <v>88</v>
      </c>
      <c r="AV668" s="12" t="s">
        <v>88</v>
      </c>
      <c r="AW668" s="12" t="s">
        <v>34</v>
      </c>
      <c r="AX668" s="12" t="s">
        <v>86</v>
      </c>
      <c r="AY668" s="149" t="s">
        <v>248</v>
      </c>
    </row>
    <row r="669" spans="2:65" s="1" customFormat="1" ht="24.15" customHeight="1" x14ac:dyDescent="0.2">
      <c r="B669" s="184"/>
      <c r="C669" s="240" t="s">
        <v>1743</v>
      </c>
      <c r="D669" s="240" t="s">
        <v>351</v>
      </c>
      <c r="E669" s="241" t="s">
        <v>1744</v>
      </c>
      <c r="F669" s="242" t="s">
        <v>1745</v>
      </c>
      <c r="G669" s="243" t="s">
        <v>193</v>
      </c>
      <c r="H669" s="244">
        <v>599.13699999999994</v>
      </c>
      <c r="I669" s="181">
        <v>0</v>
      </c>
      <c r="J669" s="246">
        <f>ROUND(I669*H669,2)</f>
        <v>0</v>
      </c>
      <c r="K669" s="156"/>
      <c r="L669" s="157"/>
      <c r="M669" s="158" t="s">
        <v>1</v>
      </c>
      <c r="N669" s="159" t="s">
        <v>43</v>
      </c>
      <c r="O669" s="144">
        <v>0</v>
      </c>
      <c r="P669" s="144">
        <f>O669*H669</f>
        <v>0</v>
      </c>
      <c r="Q669" s="144">
        <v>3.2000000000000002E-3</v>
      </c>
      <c r="R669" s="144">
        <f>Q669*H669</f>
        <v>1.9172384</v>
      </c>
      <c r="S669" s="144">
        <v>0</v>
      </c>
      <c r="T669" s="145">
        <f>S669*H669</f>
        <v>0</v>
      </c>
      <c r="AR669" s="146" t="s">
        <v>409</v>
      </c>
      <c r="AT669" s="146" t="s">
        <v>351</v>
      </c>
      <c r="AU669" s="146" t="s">
        <v>88</v>
      </c>
      <c r="AY669" s="17" t="s">
        <v>248</v>
      </c>
      <c r="BE669" s="147">
        <f>IF(N669="základní",J669,0)</f>
        <v>0</v>
      </c>
      <c r="BF669" s="147">
        <f>IF(N669="snížená",J669,0)</f>
        <v>0</v>
      </c>
      <c r="BG669" s="147">
        <f>IF(N669="zákl. přenesená",J669,0)</f>
        <v>0</v>
      </c>
      <c r="BH669" s="147">
        <f>IF(N669="sníž. přenesená",J669,0)</f>
        <v>0</v>
      </c>
      <c r="BI669" s="147">
        <f>IF(N669="nulová",J669,0)</f>
        <v>0</v>
      </c>
      <c r="BJ669" s="17" t="s">
        <v>86</v>
      </c>
      <c r="BK669" s="147">
        <f>ROUND(I669*H669,2)</f>
        <v>0</v>
      </c>
      <c r="BL669" s="17" t="s">
        <v>330</v>
      </c>
      <c r="BM669" s="146" t="s">
        <v>1746</v>
      </c>
    </row>
    <row r="670" spans="2:65" s="12" customFormat="1" x14ac:dyDescent="0.2">
      <c r="B670" s="229"/>
      <c r="C670" s="230"/>
      <c r="D670" s="231" t="s">
        <v>255</v>
      </c>
      <c r="E670" s="232" t="s">
        <v>1</v>
      </c>
      <c r="F670" s="233" t="s">
        <v>706</v>
      </c>
      <c r="G670" s="230"/>
      <c r="H670" s="234">
        <v>544.66999999999996</v>
      </c>
      <c r="I670" s="247"/>
      <c r="J670" s="230"/>
      <c r="L670" s="148"/>
      <c r="M670" s="150"/>
      <c r="T670" s="151"/>
      <c r="AT670" s="149" t="s">
        <v>255</v>
      </c>
      <c r="AU670" s="149" t="s">
        <v>88</v>
      </c>
      <c r="AV670" s="12" t="s">
        <v>88</v>
      </c>
      <c r="AW670" s="12" t="s">
        <v>34</v>
      </c>
      <c r="AX670" s="12" t="s">
        <v>86</v>
      </c>
      <c r="AY670" s="149" t="s">
        <v>248</v>
      </c>
    </row>
    <row r="671" spans="2:65" s="12" customFormat="1" x14ac:dyDescent="0.2">
      <c r="B671" s="229"/>
      <c r="C671" s="230"/>
      <c r="D671" s="231" t="s">
        <v>255</v>
      </c>
      <c r="E671" s="230"/>
      <c r="F671" s="233" t="s">
        <v>1747</v>
      </c>
      <c r="G671" s="230"/>
      <c r="H671" s="234">
        <v>599.13699999999994</v>
      </c>
      <c r="I671" s="247"/>
      <c r="J671" s="230"/>
      <c r="L671" s="148"/>
      <c r="M671" s="150"/>
      <c r="T671" s="151"/>
      <c r="AT671" s="149" t="s">
        <v>255</v>
      </c>
      <c r="AU671" s="149" t="s">
        <v>88</v>
      </c>
      <c r="AV671" s="12" t="s">
        <v>88</v>
      </c>
      <c r="AW671" s="12" t="s">
        <v>3</v>
      </c>
      <c r="AX671" s="12" t="s">
        <v>86</v>
      </c>
      <c r="AY671" s="149" t="s">
        <v>248</v>
      </c>
    </row>
    <row r="672" spans="2:65" s="1" customFormat="1" ht="55.5" customHeight="1" x14ac:dyDescent="0.2">
      <c r="B672" s="184"/>
      <c r="C672" s="240" t="s">
        <v>1748</v>
      </c>
      <c r="D672" s="240" t="s">
        <v>351</v>
      </c>
      <c r="E672" s="241" t="s">
        <v>1749</v>
      </c>
      <c r="F672" s="242" t="s">
        <v>1750</v>
      </c>
      <c r="G672" s="243" t="s">
        <v>193</v>
      </c>
      <c r="H672" s="244">
        <v>64.075000000000003</v>
      </c>
      <c r="I672" s="181">
        <v>0</v>
      </c>
      <c r="J672" s="246">
        <f>ROUND(I672*H672,2)</f>
        <v>0</v>
      </c>
      <c r="K672" s="156"/>
      <c r="L672" s="157"/>
      <c r="M672" s="158" t="s">
        <v>1</v>
      </c>
      <c r="N672" s="159" t="s">
        <v>43</v>
      </c>
      <c r="O672" s="144">
        <v>0</v>
      </c>
      <c r="P672" s="144">
        <f>O672*H672</f>
        <v>0</v>
      </c>
      <c r="Q672" s="144">
        <v>2.5000000000000001E-3</v>
      </c>
      <c r="R672" s="144">
        <f>Q672*H672</f>
        <v>0.16018750000000001</v>
      </c>
      <c r="S672" s="144">
        <v>0</v>
      </c>
      <c r="T672" s="145">
        <f>S672*H672</f>
        <v>0</v>
      </c>
      <c r="AR672" s="146" t="s">
        <v>409</v>
      </c>
      <c r="AT672" s="146" t="s">
        <v>351</v>
      </c>
      <c r="AU672" s="146" t="s">
        <v>88</v>
      </c>
      <c r="AY672" s="17" t="s">
        <v>248</v>
      </c>
      <c r="BE672" s="147">
        <f>IF(N672="základní",J672,0)</f>
        <v>0</v>
      </c>
      <c r="BF672" s="147">
        <f>IF(N672="snížená",J672,0)</f>
        <v>0</v>
      </c>
      <c r="BG672" s="147">
        <f>IF(N672="zákl. přenesená",J672,0)</f>
        <v>0</v>
      </c>
      <c r="BH672" s="147">
        <f>IF(N672="sníž. přenesená",J672,0)</f>
        <v>0</v>
      </c>
      <c r="BI672" s="147">
        <f>IF(N672="nulová",J672,0)</f>
        <v>0</v>
      </c>
      <c r="BJ672" s="17" t="s">
        <v>86</v>
      </c>
      <c r="BK672" s="147">
        <f>ROUND(I672*H672,2)</f>
        <v>0</v>
      </c>
      <c r="BL672" s="17" t="s">
        <v>330</v>
      </c>
      <c r="BM672" s="146" t="s">
        <v>1751</v>
      </c>
    </row>
    <row r="673" spans="2:65" s="12" customFormat="1" x14ac:dyDescent="0.2">
      <c r="B673" s="229"/>
      <c r="C673" s="230"/>
      <c r="D673" s="231" t="s">
        <v>255</v>
      </c>
      <c r="E673" s="232" t="s">
        <v>1</v>
      </c>
      <c r="F673" s="233" t="s">
        <v>722</v>
      </c>
      <c r="G673" s="230"/>
      <c r="H673" s="234">
        <v>58.25</v>
      </c>
      <c r="I673" s="247"/>
      <c r="J673" s="230"/>
      <c r="L673" s="148"/>
      <c r="M673" s="150"/>
      <c r="T673" s="151"/>
      <c r="AT673" s="149" t="s">
        <v>255</v>
      </c>
      <c r="AU673" s="149" t="s">
        <v>88</v>
      </c>
      <c r="AV673" s="12" t="s">
        <v>88</v>
      </c>
      <c r="AW673" s="12" t="s">
        <v>34</v>
      </c>
      <c r="AX673" s="12" t="s">
        <v>86</v>
      </c>
      <c r="AY673" s="149" t="s">
        <v>248</v>
      </c>
    </row>
    <row r="674" spans="2:65" s="12" customFormat="1" x14ac:dyDescent="0.2">
      <c r="B674" s="229"/>
      <c r="C674" s="230"/>
      <c r="D674" s="231" t="s">
        <v>255</v>
      </c>
      <c r="E674" s="230"/>
      <c r="F674" s="233" t="s">
        <v>1752</v>
      </c>
      <c r="G674" s="230"/>
      <c r="H674" s="234">
        <v>64.075000000000003</v>
      </c>
      <c r="I674" s="247"/>
      <c r="J674" s="230"/>
      <c r="L674" s="148"/>
      <c r="M674" s="150"/>
      <c r="T674" s="151"/>
      <c r="AT674" s="149" t="s">
        <v>255</v>
      </c>
      <c r="AU674" s="149" t="s">
        <v>88</v>
      </c>
      <c r="AV674" s="12" t="s">
        <v>88</v>
      </c>
      <c r="AW674" s="12" t="s">
        <v>3</v>
      </c>
      <c r="AX674" s="12" t="s">
        <v>86</v>
      </c>
      <c r="AY674" s="149" t="s">
        <v>248</v>
      </c>
    </row>
    <row r="675" spans="2:65" s="1" customFormat="1" ht="44.25" customHeight="1" x14ac:dyDescent="0.2">
      <c r="B675" s="184"/>
      <c r="C675" s="240" t="s">
        <v>1753</v>
      </c>
      <c r="D675" s="240" t="s">
        <v>351</v>
      </c>
      <c r="E675" s="241" t="s">
        <v>1754</v>
      </c>
      <c r="F675" s="242" t="s">
        <v>1755</v>
      </c>
      <c r="G675" s="243" t="s">
        <v>193</v>
      </c>
      <c r="H675" s="244">
        <v>188.92500000000001</v>
      </c>
      <c r="I675" s="181">
        <v>0</v>
      </c>
      <c r="J675" s="246">
        <f>ROUND(I675*H675,2)</f>
        <v>0</v>
      </c>
      <c r="K675" s="156"/>
      <c r="L675" s="157"/>
      <c r="M675" s="158" t="s">
        <v>1</v>
      </c>
      <c r="N675" s="159" t="s">
        <v>43</v>
      </c>
      <c r="O675" s="144">
        <v>0</v>
      </c>
      <c r="P675" s="144">
        <f>O675*H675</f>
        <v>0</v>
      </c>
      <c r="Q675" s="144">
        <v>2.5999999999999999E-3</v>
      </c>
      <c r="R675" s="144">
        <f>Q675*H675</f>
        <v>0.491205</v>
      </c>
      <c r="S675" s="144">
        <v>0</v>
      </c>
      <c r="T675" s="145">
        <f>S675*H675</f>
        <v>0</v>
      </c>
      <c r="AR675" s="146" t="s">
        <v>409</v>
      </c>
      <c r="AT675" s="146" t="s">
        <v>351</v>
      </c>
      <c r="AU675" s="146" t="s">
        <v>88</v>
      </c>
      <c r="AY675" s="17" t="s">
        <v>248</v>
      </c>
      <c r="BE675" s="147">
        <f>IF(N675="základní",J675,0)</f>
        <v>0</v>
      </c>
      <c r="BF675" s="147">
        <f>IF(N675="snížená",J675,0)</f>
        <v>0</v>
      </c>
      <c r="BG675" s="147">
        <f>IF(N675="zákl. přenesená",J675,0)</f>
        <v>0</v>
      </c>
      <c r="BH675" s="147">
        <f>IF(N675="sníž. přenesená",J675,0)</f>
        <v>0</v>
      </c>
      <c r="BI675" s="147">
        <f>IF(N675="nulová",J675,0)</f>
        <v>0</v>
      </c>
      <c r="BJ675" s="17" t="s">
        <v>86</v>
      </c>
      <c r="BK675" s="147">
        <f>ROUND(I675*H675,2)</f>
        <v>0</v>
      </c>
      <c r="BL675" s="17" t="s">
        <v>330</v>
      </c>
      <c r="BM675" s="146" t="s">
        <v>1756</v>
      </c>
    </row>
    <row r="676" spans="2:65" s="12" customFormat="1" x14ac:dyDescent="0.2">
      <c r="B676" s="229"/>
      <c r="C676" s="230"/>
      <c r="D676" s="231" t="s">
        <v>255</v>
      </c>
      <c r="E676" s="232" t="s">
        <v>1</v>
      </c>
      <c r="F676" s="233" t="s">
        <v>718</v>
      </c>
      <c r="G676" s="230"/>
      <c r="H676" s="234">
        <v>171.75</v>
      </c>
      <c r="I676" s="247"/>
      <c r="J676" s="230"/>
      <c r="L676" s="148"/>
      <c r="M676" s="150"/>
      <c r="T676" s="151"/>
      <c r="AT676" s="149" t="s">
        <v>255</v>
      </c>
      <c r="AU676" s="149" t="s">
        <v>88</v>
      </c>
      <c r="AV676" s="12" t="s">
        <v>88</v>
      </c>
      <c r="AW676" s="12" t="s">
        <v>34</v>
      </c>
      <c r="AX676" s="12" t="s">
        <v>86</v>
      </c>
      <c r="AY676" s="149" t="s">
        <v>248</v>
      </c>
    </row>
    <row r="677" spans="2:65" s="12" customFormat="1" x14ac:dyDescent="0.2">
      <c r="B677" s="229"/>
      <c r="C677" s="230"/>
      <c r="D677" s="231" t="s">
        <v>255</v>
      </c>
      <c r="E677" s="230"/>
      <c r="F677" s="233" t="s">
        <v>1757</v>
      </c>
      <c r="G677" s="230"/>
      <c r="H677" s="234">
        <v>188.92500000000001</v>
      </c>
      <c r="I677" s="247"/>
      <c r="J677" s="230"/>
      <c r="L677" s="148"/>
      <c r="M677" s="150"/>
      <c r="T677" s="151"/>
      <c r="AT677" s="149" t="s">
        <v>255</v>
      </c>
      <c r="AU677" s="149" t="s">
        <v>88</v>
      </c>
      <c r="AV677" s="12" t="s">
        <v>88</v>
      </c>
      <c r="AW677" s="12" t="s">
        <v>3</v>
      </c>
      <c r="AX677" s="12" t="s">
        <v>86</v>
      </c>
      <c r="AY677" s="149" t="s">
        <v>248</v>
      </c>
    </row>
    <row r="678" spans="2:65" s="1" customFormat="1" ht="24.15" customHeight="1" x14ac:dyDescent="0.2">
      <c r="B678" s="184"/>
      <c r="C678" s="222" t="s">
        <v>1758</v>
      </c>
      <c r="D678" s="222" t="s">
        <v>250</v>
      </c>
      <c r="E678" s="223" t="s">
        <v>1759</v>
      </c>
      <c r="F678" s="224" t="s">
        <v>1760</v>
      </c>
      <c r="G678" s="225" t="s">
        <v>193</v>
      </c>
      <c r="H678" s="226">
        <v>718.1</v>
      </c>
      <c r="I678" s="180">
        <v>0</v>
      </c>
      <c r="J678" s="228">
        <f>ROUND(I678*H678,2)</f>
        <v>0</v>
      </c>
      <c r="K678" s="141"/>
      <c r="L678" s="29"/>
      <c r="M678" s="142" t="s">
        <v>1</v>
      </c>
      <c r="N678" s="143" t="s">
        <v>43</v>
      </c>
      <c r="O678" s="144">
        <v>0.26200000000000001</v>
      </c>
      <c r="P678" s="144">
        <f>O678*H678</f>
        <v>188.1422</v>
      </c>
      <c r="Q678" s="144">
        <v>4.0000000000000002E-4</v>
      </c>
      <c r="R678" s="144">
        <f>Q678*H678</f>
        <v>0.28724</v>
      </c>
      <c r="S678" s="144">
        <v>0</v>
      </c>
      <c r="T678" s="145">
        <f>S678*H678</f>
        <v>0</v>
      </c>
      <c r="AR678" s="146" t="s">
        <v>330</v>
      </c>
      <c r="AT678" s="146" t="s">
        <v>250</v>
      </c>
      <c r="AU678" s="146" t="s">
        <v>88</v>
      </c>
      <c r="AY678" s="17" t="s">
        <v>248</v>
      </c>
      <c r="BE678" s="147">
        <f>IF(N678="základní",J678,0)</f>
        <v>0</v>
      </c>
      <c r="BF678" s="147">
        <f>IF(N678="snížená",J678,0)</f>
        <v>0</v>
      </c>
      <c r="BG678" s="147">
        <f>IF(N678="zákl. přenesená",J678,0)</f>
        <v>0</v>
      </c>
      <c r="BH678" s="147">
        <f>IF(N678="sníž. přenesená",J678,0)</f>
        <v>0</v>
      </c>
      <c r="BI678" s="147">
        <f>IF(N678="nulová",J678,0)</f>
        <v>0</v>
      </c>
      <c r="BJ678" s="17" t="s">
        <v>86</v>
      </c>
      <c r="BK678" s="147">
        <f>ROUND(I678*H678,2)</f>
        <v>0</v>
      </c>
      <c r="BL678" s="17" t="s">
        <v>330</v>
      </c>
      <c r="BM678" s="146" t="s">
        <v>1761</v>
      </c>
    </row>
    <row r="679" spans="2:65" s="12" customFormat="1" x14ac:dyDescent="0.2">
      <c r="B679" s="229"/>
      <c r="C679" s="230"/>
      <c r="D679" s="231" t="s">
        <v>255</v>
      </c>
      <c r="E679" s="232" t="s">
        <v>1</v>
      </c>
      <c r="F679" s="233" t="s">
        <v>698</v>
      </c>
      <c r="G679" s="230"/>
      <c r="H679" s="234">
        <v>718.1</v>
      </c>
      <c r="I679" s="247"/>
      <c r="J679" s="230"/>
      <c r="L679" s="148"/>
      <c r="M679" s="150"/>
      <c r="T679" s="151"/>
      <c r="AT679" s="149" t="s">
        <v>255</v>
      </c>
      <c r="AU679" s="149" t="s">
        <v>88</v>
      </c>
      <c r="AV679" s="12" t="s">
        <v>88</v>
      </c>
      <c r="AW679" s="12" t="s">
        <v>34</v>
      </c>
      <c r="AX679" s="12" t="s">
        <v>86</v>
      </c>
      <c r="AY679" s="149" t="s">
        <v>248</v>
      </c>
    </row>
    <row r="680" spans="2:65" s="1" customFormat="1" ht="38" customHeight="1" x14ac:dyDescent="0.2">
      <c r="B680" s="184"/>
      <c r="C680" s="240" t="s">
        <v>1762</v>
      </c>
      <c r="D680" s="240" t="s">
        <v>351</v>
      </c>
      <c r="E680" s="241" t="s">
        <v>1763</v>
      </c>
      <c r="F680" s="242" t="s">
        <v>1764</v>
      </c>
      <c r="G680" s="243" t="s">
        <v>193</v>
      </c>
      <c r="H680" s="244">
        <v>789.91</v>
      </c>
      <c r="I680" s="181">
        <v>0</v>
      </c>
      <c r="J680" s="246">
        <f>ROUND(I680*H680,2)</f>
        <v>0</v>
      </c>
      <c r="K680" s="156"/>
      <c r="L680" s="157"/>
      <c r="M680" s="158" t="s">
        <v>1</v>
      </c>
      <c r="N680" s="159" t="s">
        <v>43</v>
      </c>
      <c r="O680" s="144">
        <v>0</v>
      </c>
      <c r="P680" s="144">
        <f>O680*H680</f>
        <v>0</v>
      </c>
      <c r="Q680" s="144">
        <v>2.8999999999999998E-3</v>
      </c>
      <c r="R680" s="144">
        <f>Q680*H680</f>
        <v>2.2907389999999999</v>
      </c>
      <c r="S680" s="144">
        <v>0</v>
      </c>
      <c r="T680" s="145">
        <f>S680*H680</f>
        <v>0</v>
      </c>
      <c r="AR680" s="146" t="s">
        <v>409</v>
      </c>
      <c r="AT680" s="146" t="s">
        <v>351</v>
      </c>
      <c r="AU680" s="146" t="s">
        <v>88</v>
      </c>
      <c r="AY680" s="17" t="s">
        <v>248</v>
      </c>
      <c r="BE680" s="147">
        <f>IF(N680="základní",J680,0)</f>
        <v>0</v>
      </c>
      <c r="BF680" s="147">
        <f>IF(N680="snížená",J680,0)</f>
        <v>0</v>
      </c>
      <c r="BG680" s="147">
        <f>IF(N680="zákl. přenesená",J680,0)</f>
        <v>0</v>
      </c>
      <c r="BH680" s="147">
        <f>IF(N680="sníž. přenesená",J680,0)</f>
        <v>0</v>
      </c>
      <c r="BI680" s="147">
        <f>IF(N680="nulová",J680,0)</f>
        <v>0</v>
      </c>
      <c r="BJ680" s="17" t="s">
        <v>86</v>
      </c>
      <c r="BK680" s="147">
        <f>ROUND(I680*H680,2)</f>
        <v>0</v>
      </c>
      <c r="BL680" s="17" t="s">
        <v>330</v>
      </c>
      <c r="BM680" s="146" t="s">
        <v>1765</v>
      </c>
    </row>
    <row r="681" spans="2:65" s="12" customFormat="1" x14ac:dyDescent="0.2">
      <c r="B681" s="229"/>
      <c r="C681" s="230"/>
      <c r="D681" s="231" t="s">
        <v>255</v>
      </c>
      <c r="E681" s="230"/>
      <c r="F681" s="233" t="s">
        <v>1766</v>
      </c>
      <c r="G681" s="230"/>
      <c r="H681" s="234">
        <v>789.91</v>
      </c>
      <c r="I681" s="247"/>
      <c r="J681" s="230"/>
      <c r="L681" s="148"/>
      <c r="M681" s="150"/>
      <c r="T681" s="151"/>
      <c r="AT681" s="149" t="s">
        <v>255</v>
      </c>
      <c r="AU681" s="149" t="s">
        <v>88</v>
      </c>
      <c r="AV681" s="12" t="s">
        <v>88</v>
      </c>
      <c r="AW681" s="12" t="s">
        <v>3</v>
      </c>
      <c r="AX681" s="12" t="s">
        <v>86</v>
      </c>
      <c r="AY681" s="149" t="s">
        <v>248</v>
      </c>
    </row>
    <row r="682" spans="2:65" s="1" customFormat="1" ht="16.5" customHeight="1" x14ac:dyDescent="0.2">
      <c r="B682" s="184"/>
      <c r="C682" s="222" t="s">
        <v>1767</v>
      </c>
      <c r="D682" s="222" t="s">
        <v>250</v>
      </c>
      <c r="E682" s="223" t="s">
        <v>1768</v>
      </c>
      <c r="F682" s="224" t="s">
        <v>1769</v>
      </c>
      <c r="G682" s="225" t="s">
        <v>283</v>
      </c>
      <c r="H682" s="226">
        <v>1351.7349999999999</v>
      </c>
      <c r="I682" s="180">
        <v>0</v>
      </c>
      <c r="J682" s="228">
        <f>ROUND(I682*H682,2)</f>
        <v>0</v>
      </c>
      <c r="K682" s="141"/>
      <c r="L682" s="29"/>
      <c r="M682" s="142" t="s">
        <v>1</v>
      </c>
      <c r="N682" s="143" t="s">
        <v>43</v>
      </c>
      <c r="O682" s="144">
        <v>0.25</v>
      </c>
      <c r="P682" s="144">
        <f>O682*H682</f>
        <v>337.93374999999997</v>
      </c>
      <c r="Q682" s="144">
        <v>1.0000000000000001E-5</v>
      </c>
      <c r="R682" s="144">
        <f>Q682*H682</f>
        <v>1.3517350000000001E-2</v>
      </c>
      <c r="S682" s="144">
        <v>0</v>
      </c>
      <c r="T682" s="145">
        <f>S682*H682</f>
        <v>0</v>
      </c>
      <c r="AR682" s="146" t="s">
        <v>330</v>
      </c>
      <c r="AT682" s="146" t="s">
        <v>250</v>
      </c>
      <c r="AU682" s="146" t="s">
        <v>88</v>
      </c>
      <c r="AY682" s="17" t="s">
        <v>248</v>
      </c>
      <c r="BE682" s="147">
        <f>IF(N682="základní",J682,0)</f>
        <v>0</v>
      </c>
      <c r="BF682" s="147">
        <f>IF(N682="snížená",J682,0)</f>
        <v>0</v>
      </c>
      <c r="BG682" s="147">
        <f>IF(N682="zákl. přenesená",J682,0)</f>
        <v>0</v>
      </c>
      <c r="BH682" s="147">
        <f>IF(N682="sníž. přenesená",J682,0)</f>
        <v>0</v>
      </c>
      <c r="BI682" s="147">
        <f>IF(N682="nulová",J682,0)</f>
        <v>0</v>
      </c>
      <c r="BJ682" s="17" t="s">
        <v>86</v>
      </c>
      <c r="BK682" s="147">
        <f>ROUND(I682*H682,2)</f>
        <v>0</v>
      </c>
      <c r="BL682" s="17" t="s">
        <v>330</v>
      </c>
      <c r="BM682" s="146" t="s">
        <v>1770</v>
      </c>
    </row>
    <row r="683" spans="2:65" s="12" customFormat="1" ht="40" x14ac:dyDescent="0.2">
      <c r="B683" s="229"/>
      <c r="C683" s="230"/>
      <c r="D683" s="231" t="s">
        <v>255</v>
      </c>
      <c r="E683" s="232" t="s">
        <v>1</v>
      </c>
      <c r="F683" s="233" t="s">
        <v>1771</v>
      </c>
      <c r="G683" s="230"/>
      <c r="H683" s="234">
        <v>136.72</v>
      </c>
      <c r="I683" s="247"/>
      <c r="J683" s="230"/>
      <c r="L683" s="148"/>
      <c r="M683" s="150"/>
      <c r="T683" s="151"/>
      <c r="AT683" s="149" t="s">
        <v>255</v>
      </c>
      <c r="AU683" s="149" t="s">
        <v>88</v>
      </c>
      <c r="AV683" s="12" t="s">
        <v>88</v>
      </c>
      <c r="AW683" s="12" t="s">
        <v>34</v>
      </c>
      <c r="AX683" s="12" t="s">
        <v>78</v>
      </c>
      <c r="AY683" s="149" t="s">
        <v>248</v>
      </c>
    </row>
    <row r="684" spans="2:65" s="12" customFormat="1" ht="30" x14ac:dyDescent="0.2">
      <c r="B684" s="229"/>
      <c r="C684" s="230"/>
      <c r="D684" s="231" t="s">
        <v>255</v>
      </c>
      <c r="E684" s="232" t="s">
        <v>1</v>
      </c>
      <c r="F684" s="233" t="s">
        <v>1772</v>
      </c>
      <c r="G684" s="230"/>
      <c r="H684" s="234">
        <v>303.10000000000002</v>
      </c>
      <c r="I684" s="247"/>
      <c r="J684" s="230"/>
      <c r="L684" s="148"/>
      <c r="M684" s="150"/>
      <c r="T684" s="151"/>
      <c r="AT684" s="149" t="s">
        <v>255</v>
      </c>
      <c r="AU684" s="149" t="s">
        <v>88</v>
      </c>
      <c r="AV684" s="12" t="s">
        <v>88</v>
      </c>
      <c r="AW684" s="12" t="s">
        <v>34</v>
      </c>
      <c r="AX684" s="12" t="s">
        <v>78</v>
      </c>
      <c r="AY684" s="149" t="s">
        <v>248</v>
      </c>
    </row>
    <row r="685" spans="2:65" s="12" customFormat="1" ht="30" x14ac:dyDescent="0.2">
      <c r="B685" s="229"/>
      <c r="C685" s="230"/>
      <c r="D685" s="231" t="s">
        <v>255</v>
      </c>
      <c r="E685" s="232" t="s">
        <v>1</v>
      </c>
      <c r="F685" s="233" t="s">
        <v>1773</v>
      </c>
      <c r="G685" s="230"/>
      <c r="H685" s="234">
        <v>255</v>
      </c>
      <c r="I685" s="247"/>
      <c r="J685" s="230"/>
      <c r="L685" s="148"/>
      <c r="M685" s="150"/>
      <c r="T685" s="151"/>
      <c r="AT685" s="149" t="s">
        <v>255</v>
      </c>
      <c r="AU685" s="149" t="s">
        <v>88</v>
      </c>
      <c r="AV685" s="12" t="s">
        <v>88</v>
      </c>
      <c r="AW685" s="12" t="s">
        <v>34</v>
      </c>
      <c r="AX685" s="12" t="s">
        <v>78</v>
      </c>
      <c r="AY685" s="149" t="s">
        <v>248</v>
      </c>
    </row>
    <row r="686" spans="2:65" s="12" customFormat="1" x14ac:dyDescent="0.2">
      <c r="B686" s="229"/>
      <c r="C686" s="230"/>
      <c r="D686" s="231" t="s">
        <v>255</v>
      </c>
      <c r="E686" s="232" t="s">
        <v>1</v>
      </c>
      <c r="F686" s="233" t="s">
        <v>1774</v>
      </c>
      <c r="G686" s="230"/>
      <c r="H686" s="234">
        <v>-39.799999999999997</v>
      </c>
      <c r="I686" s="247"/>
      <c r="J686" s="230"/>
      <c r="L686" s="148"/>
      <c r="M686" s="150"/>
      <c r="T686" s="151"/>
      <c r="AT686" s="149" t="s">
        <v>255</v>
      </c>
      <c r="AU686" s="149" t="s">
        <v>88</v>
      </c>
      <c r="AV686" s="12" t="s">
        <v>88</v>
      </c>
      <c r="AW686" s="12" t="s">
        <v>34</v>
      </c>
      <c r="AX686" s="12" t="s">
        <v>78</v>
      </c>
      <c r="AY686" s="149" t="s">
        <v>248</v>
      </c>
    </row>
    <row r="687" spans="2:65" s="12" customFormat="1" ht="40" x14ac:dyDescent="0.2">
      <c r="B687" s="229"/>
      <c r="C687" s="230"/>
      <c r="D687" s="231" t="s">
        <v>255</v>
      </c>
      <c r="E687" s="232" t="s">
        <v>1</v>
      </c>
      <c r="F687" s="233" t="s">
        <v>1775</v>
      </c>
      <c r="G687" s="230"/>
      <c r="H687" s="234">
        <v>304.315</v>
      </c>
      <c r="I687" s="247"/>
      <c r="J687" s="230"/>
      <c r="L687" s="148"/>
      <c r="M687" s="150"/>
      <c r="T687" s="151"/>
      <c r="AT687" s="149" t="s">
        <v>255</v>
      </c>
      <c r="AU687" s="149" t="s">
        <v>88</v>
      </c>
      <c r="AV687" s="12" t="s">
        <v>88</v>
      </c>
      <c r="AW687" s="12" t="s">
        <v>34</v>
      </c>
      <c r="AX687" s="12" t="s">
        <v>78</v>
      </c>
      <c r="AY687" s="149" t="s">
        <v>248</v>
      </c>
    </row>
    <row r="688" spans="2:65" s="12" customFormat="1" x14ac:dyDescent="0.2">
      <c r="B688" s="229"/>
      <c r="C688" s="230"/>
      <c r="D688" s="231" t="s">
        <v>255</v>
      </c>
      <c r="E688" s="232" t="s">
        <v>1</v>
      </c>
      <c r="F688" s="233" t="s">
        <v>1776</v>
      </c>
      <c r="G688" s="230"/>
      <c r="H688" s="234">
        <v>40.1</v>
      </c>
      <c r="I688" s="247"/>
      <c r="J688" s="230"/>
      <c r="L688" s="148"/>
      <c r="M688" s="150"/>
      <c r="T688" s="151"/>
      <c r="AT688" s="149" t="s">
        <v>255</v>
      </c>
      <c r="AU688" s="149" t="s">
        <v>88</v>
      </c>
      <c r="AV688" s="12" t="s">
        <v>88</v>
      </c>
      <c r="AW688" s="12" t="s">
        <v>34</v>
      </c>
      <c r="AX688" s="12" t="s">
        <v>78</v>
      </c>
      <c r="AY688" s="149" t="s">
        <v>248</v>
      </c>
    </row>
    <row r="689" spans="2:65" s="12" customFormat="1" x14ac:dyDescent="0.2">
      <c r="B689" s="229"/>
      <c r="C689" s="230"/>
      <c r="D689" s="231" t="s">
        <v>255</v>
      </c>
      <c r="E689" s="232" t="s">
        <v>1</v>
      </c>
      <c r="F689" s="233" t="s">
        <v>1777</v>
      </c>
      <c r="G689" s="230"/>
      <c r="H689" s="234">
        <v>-21.8</v>
      </c>
      <c r="I689" s="247"/>
      <c r="J689" s="230"/>
      <c r="L689" s="148"/>
      <c r="M689" s="150"/>
      <c r="T689" s="151"/>
      <c r="AT689" s="149" t="s">
        <v>255</v>
      </c>
      <c r="AU689" s="149" t="s">
        <v>88</v>
      </c>
      <c r="AV689" s="12" t="s">
        <v>88</v>
      </c>
      <c r="AW689" s="12" t="s">
        <v>34</v>
      </c>
      <c r="AX689" s="12" t="s">
        <v>78</v>
      </c>
      <c r="AY689" s="149" t="s">
        <v>248</v>
      </c>
    </row>
    <row r="690" spans="2:65" s="12" customFormat="1" ht="40" x14ac:dyDescent="0.2">
      <c r="B690" s="229"/>
      <c r="C690" s="230"/>
      <c r="D690" s="231" t="s">
        <v>255</v>
      </c>
      <c r="E690" s="232" t="s">
        <v>1</v>
      </c>
      <c r="F690" s="233" t="s">
        <v>1778</v>
      </c>
      <c r="G690" s="230"/>
      <c r="H690" s="234">
        <v>256</v>
      </c>
      <c r="I690" s="247"/>
      <c r="J690" s="230"/>
      <c r="L690" s="148"/>
      <c r="M690" s="150"/>
      <c r="T690" s="151"/>
      <c r="AT690" s="149" t="s">
        <v>255</v>
      </c>
      <c r="AU690" s="149" t="s">
        <v>88</v>
      </c>
      <c r="AV690" s="12" t="s">
        <v>88</v>
      </c>
      <c r="AW690" s="12" t="s">
        <v>34</v>
      </c>
      <c r="AX690" s="12" t="s">
        <v>78</v>
      </c>
      <c r="AY690" s="149" t="s">
        <v>248</v>
      </c>
    </row>
    <row r="691" spans="2:65" s="12" customFormat="1" ht="20" x14ac:dyDescent="0.2">
      <c r="B691" s="229"/>
      <c r="C691" s="230"/>
      <c r="D691" s="231" t="s">
        <v>255</v>
      </c>
      <c r="E691" s="232" t="s">
        <v>1</v>
      </c>
      <c r="F691" s="233" t="s">
        <v>1779</v>
      </c>
      <c r="G691" s="230"/>
      <c r="H691" s="234">
        <v>146.9</v>
      </c>
      <c r="I691" s="247"/>
      <c r="J691" s="230"/>
      <c r="L691" s="148"/>
      <c r="M691" s="150"/>
      <c r="T691" s="151"/>
      <c r="AT691" s="149" t="s">
        <v>255</v>
      </c>
      <c r="AU691" s="149" t="s">
        <v>88</v>
      </c>
      <c r="AV691" s="12" t="s">
        <v>88</v>
      </c>
      <c r="AW691" s="12" t="s">
        <v>34</v>
      </c>
      <c r="AX691" s="12" t="s">
        <v>78</v>
      </c>
      <c r="AY691" s="149" t="s">
        <v>248</v>
      </c>
    </row>
    <row r="692" spans="2:65" s="12" customFormat="1" x14ac:dyDescent="0.2">
      <c r="B692" s="229"/>
      <c r="C692" s="230"/>
      <c r="D692" s="231" t="s">
        <v>255</v>
      </c>
      <c r="E692" s="232" t="s">
        <v>1</v>
      </c>
      <c r="F692" s="233" t="s">
        <v>1780</v>
      </c>
      <c r="G692" s="230"/>
      <c r="H692" s="234">
        <v>-28.8</v>
      </c>
      <c r="I692" s="247"/>
      <c r="J692" s="230"/>
      <c r="L692" s="148"/>
      <c r="M692" s="150"/>
      <c r="T692" s="151"/>
      <c r="AT692" s="149" t="s">
        <v>255</v>
      </c>
      <c r="AU692" s="149" t="s">
        <v>88</v>
      </c>
      <c r="AV692" s="12" t="s">
        <v>88</v>
      </c>
      <c r="AW692" s="12" t="s">
        <v>34</v>
      </c>
      <c r="AX692" s="12" t="s">
        <v>78</v>
      </c>
      <c r="AY692" s="149" t="s">
        <v>248</v>
      </c>
    </row>
    <row r="693" spans="2:65" s="13" customFormat="1" x14ac:dyDescent="0.2">
      <c r="B693" s="235"/>
      <c r="C693" s="236"/>
      <c r="D693" s="231" t="s">
        <v>255</v>
      </c>
      <c r="E693" s="237" t="s">
        <v>1</v>
      </c>
      <c r="F693" s="238" t="s">
        <v>275</v>
      </c>
      <c r="G693" s="236"/>
      <c r="H693" s="239">
        <v>1351.7349999999999</v>
      </c>
      <c r="I693" s="248"/>
      <c r="J693" s="236"/>
      <c r="L693" s="152"/>
      <c r="M693" s="154"/>
      <c r="T693" s="155"/>
      <c r="AT693" s="153" t="s">
        <v>255</v>
      </c>
      <c r="AU693" s="153" t="s">
        <v>88</v>
      </c>
      <c r="AV693" s="13" t="s">
        <v>253</v>
      </c>
      <c r="AW693" s="13" t="s">
        <v>34</v>
      </c>
      <c r="AX693" s="13" t="s">
        <v>86</v>
      </c>
      <c r="AY693" s="153" t="s">
        <v>248</v>
      </c>
    </row>
    <row r="694" spans="2:65" s="1" customFormat="1" ht="16.5" customHeight="1" x14ac:dyDescent="0.2">
      <c r="B694" s="184"/>
      <c r="C694" s="240" t="s">
        <v>1781</v>
      </c>
      <c r="D694" s="240" t="s">
        <v>351</v>
      </c>
      <c r="E694" s="241" t="s">
        <v>1782</v>
      </c>
      <c r="F694" s="242" t="s">
        <v>1783</v>
      </c>
      <c r="G694" s="243" t="s">
        <v>283</v>
      </c>
      <c r="H694" s="244">
        <v>337.93400000000003</v>
      </c>
      <c r="I694" s="181">
        <v>0</v>
      </c>
      <c r="J694" s="246">
        <f>ROUND(I694*H694,2)</f>
        <v>0</v>
      </c>
      <c r="K694" s="156"/>
      <c r="L694" s="157"/>
      <c r="M694" s="158" t="s">
        <v>1</v>
      </c>
      <c r="N694" s="159" t="s">
        <v>43</v>
      </c>
      <c r="O694" s="144">
        <v>0</v>
      </c>
      <c r="P694" s="144">
        <f>O694*H694</f>
        <v>0</v>
      </c>
      <c r="Q694" s="144">
        <v>3.5E-4</v>
      </c>
      <c r="R694" s="144">
        <f>Q694*H694</f>
        <v>0.1182769</v>
      </c>
      <c r="S694" s="144">
        <v>0</v>
      </c>
      <c r="T694" s="145">
        <f>S694*H694</f>
        <v>0</v>
      </c>
      <c r="AR694" s="146" t="s">
        <v>409</v>
      </c>
      <c r="AT694" s="146" t="s">
        <v>351</v>
      </c>
      <c r="AU694" s="146" t="s">
        <v>88</v>
      </c>
      <c r="AY694" s="17" t="s">
        <v>248</v>
      </c>
      <c r="BE694" s="147">
        <f>IF(N694="základní",J694,0)</f>
        <v>0</v>
      </c>
      <c r="BF694" s="147">
        <f>IF(N694="snížená",J694,0)</f>
        <v>0</v>
      </c>
      <c r="BG694" s="147">
        <f>IF(N694="zákl. přenesená",J694,0)</f>
        <v>0</v>
      </c>
      <c r="BH694" s="147">
        <f>IF(N694="sníž. přenesená",J694,0)</f>
        <v>0</v>
      </c>
      <c r="BI694" s="147">
        <f>IF(N694="nulová",J694,0)</f>
        <v>0</v>
      </c>
      <c r="BJ694" s="17" t="s">
        <v>86</v>
      </c>
      <c r="BK694" s="147">
        <f>ROUND(I694*H694,2)</f>
        <v>0</v>
      </c>
      <c r="BL694" s="17" t="s">
        <v>330</v>
      </c>
      <c r="BM694" s="146" t="s">
        <v>1784</v>
      </c>
    </row>
    <row r="695" spans="2:65" s="12" customFormat="1" x14ac:dyDescent="0.2">
      <c r="B695" s="229"/>
      <c r="C695" s="230"/>
      <c r="D695" s="231" t="s">
        <v>255</v>
      </c>
      <c r="E695" s="230"/>
      <c r="F695" s="233" t="s">
        <v>1785</v>
      </c>
      <c r="G695" s="230"/>
      <c r="H695" s="234">
        <v>337.93400000000003</v>
      </c>
      <c r="I695" s="247"/>
      <c r="J695" s="230"/>
      <c r="L695" s="148"/>
      <c r="M695" s="150"/>
      <c r="T695" s="151"/>
      <c r="AT695" s="149" t="s">
        <v>255</v>
      </c>
      <c r="AU695" s="149" t="s">
        <v>88</v>
      </c>
      <c r="AV695" s="12" t="s">
        <v>88</v>
      </c>
      <c r="AW695" s="12" t="s">
        <v>3</v>
      </c>
      <c r="AX695" s="12" t="s">
        <v>86</v>
      </c>
      <c r="AY695" s="149" t="s">
        <v>248</v>
      </c>
    </row>
    <row r="696" spans="2:65" s="1" customFormat="1" ht="21.75" customHeight="1" x14ac:dyDescent="0.2">
      <c r="B696" s="184"/>
      <c r="C696" s="240" t="s">
        <v>1786</v>
      </c>
      <c r="D696" s="240" t="s">
        <v>351</v>
      </c>
      <c r="E696" s="241" t="s">
        <v>1787</v>
      </c>
      <c r="F696" s="242" t="s">
        <v>1788</v>
      </c>
      <c r="G696" s="243" t="s">
        <v>283</v>
      </c>
      <c r="H696" s="244">
        <v>675.86800000000005</v>
      </c>
      <c r="I696" s="181">
        <v>0</v>
      </c>
      <c r="J696" s="246">
        <f>ROUND(I696*H696,2)</f>
        <v>0</v>
      </c>
      <c r="K696" s="156"/>
      <c r="L696" s="157"/>
      <c r="M696" s="158" t="s">
        <v>1</v>
      </c>
      <c r="N696" s="159" t="s">
        <v>43</v>
      </c>
      <c r="O696" s="144">
        <v>0</v>
      </c>
      <c r="P696" s="144">
        <f>O696*H696</f>
        <v>0</v>
      </c>
      <c r="Q696" s="144">
        <v>3.5E-4</v>
      </c>
      <c r="R696" s="144">
        <f>Q696*H696</f>
        <v>0.23655380000000001</v>
      </c>
      <c r="S696" s="144">
        <v>0</v>
      </c>
      <c r="T696" s="145">
        <f>S696*H696</f>
        <v>0</v>
      </c>
      <c r="AR696" s="146" t="s">
        <v>409</v>
      </c>
      <c r="AT696" s="146" t="s">
        <v>351</v>
      </c>
      <c r="AU696" s="146" t="s">
        <v>88</v>
      </c>
      <c r="AY696" s="17" t="s">
        <v>248</v>
      </c>
      <c r="BE696" s="147">
        <f>IF(N696="základní",J696,0)</f>
        <v>0</v>
      </c>
      <c r="BF696" s="147">
        <f>IF(N696="snížená",J696,0)</f>
        <v>0</v>
      </c>
      <c r="BG696" s="147">
        <f>IF(N696="zákl. přenesená",J696,0)</f>
        <v>0</v>
      </c>
      <c r="BH696" s="147">
        <f>IF(N696="sníž. přenesená",J696,0)</f>
        <v>0</v>
      </c>
      <c r="BI696" s="147">
        <f>IF(N696="nulová",J696,0)</f>
        <v>0</v>
      </c>
      <c r="BJ696" s="17" t="s">
        <v>86</v>
      </c>
      <c r="BK696" s="147">
        <f>ROUND(I696*H696,2)</f>
        <v>0</v>
      </c>
      <c r="BL696" s="17" t="s">
        <v>330</v>
      </c>
      <c r="BM696" s="146" t="s">
        <v>1789</v>
      </c>
    </row>
    <row r="697" spans="2:65" s="12" customFormat="1" x14ac:dyDescent="0.2">
      <c r="B697" s="229"/>
      <c r="C697" s="230"/>
      <c r="D697" s="231" t="s">
        <v>255</v>
      </c>
      <c r="E697" s="230"/>
      <c r="F697" s="233" t="s">
        <v>1790</v>
      </c>
      <c r="G697" s="230"/>
      <c r="H697" s="234">
        <v>675.86800000000005</v>
      </c>
      <c r="I697" s="247"/>
      <c r="J697" s="230"/>
      <c r="L697" s="148"/>
      <c r="M697" s="150"/>
      <c r="T697" s="151"/>
      <c r="AT697" s="149" t="s">
        <v>255</v>
      </c>
      <c r="AU697" s="149" t="s">
        <v>88</v>
      </c>
      <c r="AV697" s="12" t="s">
        <v>88</v>
      </c>
      <c r="AW697" s="12" t="s">
        <v>3</v>
      </c>
      <c r="AX697" s="12" t="s">
        <v>86</v>
      </c>
      <c r="AY697" s="149" t="s">
        <v>248</v>
      </c>
    </row>
    <row r="698" spans="2:65" s="1" customFormat="1" ht="24.15" customHeight="1" x14ac:dyDescent="0.2">
      <c r="B698" s="184"/>
      <c r="C698" s="240" t="s">
        <v>1791</v>
      </c>
      <c r="D698" s="240" t="s">
        <v>351</v>
      </c>
      <c r="E698" s="241" t="s">
        <v>1792</v>
      </c>
      <c r="F698" s="242" t="s">
        <v>1793</v>
      </c>
      <c r="G698" s="243" t="s">
        <v>283</v>
      </c>
      <c r="H698" s="244">
        <v>270.34699999999998</v>
      </c>
      <c r="I698" s="181">
        <v>0</v>
      </c>
      <c r="J698" s="246">
        <f>ROUND(I698*H698,2)</f>
        <v>0</v>
      </c>
      <c r="K698" s="156"/>
      <c r="L698" s="157"/>
      <c r="M698" s="158" t="s">
        <v>1</v>
      </c>
      <c r="N698" s="159" t="s">
        <v>43</v>
      </c>
      <c r="O698" s="144">
        <v>0</v>
      </c>
      <c r="P698" s="144">
        <f>O698*H698</f>
        <v>0</v>
      </c>
      <c r="Q698" s="144">
        <v>3.5E-4</v>
      </c>
      <c r="R698" s="144">
        <f>Q698*H698</f>
        <v>9.4621449999999996E-2</v>
      </c>
      <c r="S698" s="144">
        <v>0</v>
      </c>
      <c r="T698" s="145">
        <f>S698*H698</f>
        <v>0</v>
      </c>
      <c r="AR698" s="146" t="s">
        <v>409</v>
      </c>
      <c r="AT698" s="146" t="s">
        <v>351</v>
      </c>
      <c r="AU698" s="146" t="s">
        <v>88</v>
      </c>
      <c r="AY698" s="17" t="s">
        <v>248</v>
      </c>
      <c r="BE698" s="147">
        <f>IF(N698="základní",J698,0)</f>
        <v>0</v>
      </c>
      <c r="BF698" s="147">
        <f>IF(N698="snížená",J698,0)</f>
        <v>0</v>
      </c>
      <c r="BG698" s="147">
        <f>IF(N698="zákl. přenesená",J698,0)</f>
        <v>0</v>
      </c>
      <c r="BH698" s="147">
        <f>IF(N698="sníž. přenesená",J698,0)</f>
        <v>0</v>
      </c>
      <c r="BI698" s="147">
        <f>IF(N698="nulová",J698,0)</f>
        <v>0</v>
      </c>
      <c r="BJ698" s="17" t="s">
        <v>86</v>
      </c>
      <c r="BK698" s="147">
        <f>ROUND(I698*H698,2)</f>
        <v>0</v>
      </c>
      <c r="BL698" s="17" t="s">
        <v>330</v>
      </c>
      <c r="BM698" s="146" t="s">
        <v>1794</v>
      </c>
    </row>
    <row r="699" spans="2:65" s="12" customFormat="1" x14ac:dyDescent="0.2">
      <c r="B699" s="229"/>
      <c r="C699" s="230"/>
      <c r="D699" s="231" t="s">
        <v>255</v>
      </c>
      <c r="E699" s="230"/>
      <c r="F699" s="233" t="s">
        <v>1795</v>
      </c>
      <c r="G699" s="230"/>
      <c r="H699" s="234">
        <v>270.34699999999998</v>
      </c>
      <c r="I699" s="247"/>
      <c r="J699" s="230"/>
      <c r="L699" s="148"/>
      <c r="M699" s="150"/>
      <c r="T699" s="151"/>
      <c r="AT699" s="149" t="s">
        <v>255</v>
      </c>
      <c r="AU699" s="149" t="s">
        <v>88</v>
      </c>
      <c r="AV699" s="12" t="s">
        <v>88</v>
      </c>
      <c r="AW699" s="12" t="s">
        <v>3</v>
      </c>
      <c r="AX699" s="12" t="s">
        <v>86</v>
      </c>
      <c r="AY699" s="149" t="s">
        <v>248</v>
      </c>
    </row>
    <row r="700" spans="2:65" s="1" customFormat="1" ht="21.75" customHeight="1" x14ac:dyDescent="0.2">
      <c r="B700" s="184"/>
      <c r="C700" s="240" t="s">
        <v>1796</v>
      </c>
      <c r="D700" s="240" t="s">
        <v>351</v>
      </c>
      <c r="E700" s="241" t="s">
        <v>1797</v>
      </c>
      <c r="F700" s="242" t="s">
        <v>1798</v>
      </c>
      <c r="G700" s="243" t="s">
        <v>283</v>
      </c>
      <c r="H700" s="244">
        <v>405.52100000000002</v>
      </c>
      <c r="I700" s="181">
        <v>0</v>
      </c>
      <c r="J700" s="246">
        <f>ROUND(I700*H700,2)</f>
        <v>0</v>
      </c>
      <c r="K700" s="156"/>
      <c r="L700" s="157"/>
      <c r="M700" s="158" t="s">
        <v>1</v>
      </c>
      <c r="N700" s="159" t="s">
        <v>43</v>
      </c>
      <c r="O700" s="144">
        <v>0</v>
      </c>
      <c r="P700" s="144">
        <f>O700*H700</f>
        <v>0</v>
      </c>
      <c r="Q700" s="144">
        <v>3.5E-4</v>
      </c>
      <c r="R700" s="144">
        <f>Q700*H700</f>
        <v>0.14193235000000001</v>
      </c>
      <c r="S700" s="144">
        <v>0</v>
      </c>
      <c r="T700" s="145">
        <f>S700*H700</f>
        <v>0</v>
      </c>
      <c r="AR700" s="146" t="s">
        <v>409</v>
      </c>
      <c r="AT700" s="146" t="s">
        <v>351</v>
      </c>
      <c r="AU700" s="146" t="s">
        <v>88</v>
      </c>
      <c r="AY700" s="17" t="s">
        <v>248</v>
      </c>
      <c r="BE700" s="147">
        <f>IF(N700="základní",J700,0)</f>
        <v>0</v>
      </c>
      <c r="BF700" s="147">
        <f>IF(N700="snížená",J700,0)</f>
        <v>0</v>
      </c>
      <c r="BG700" s="147">
        <f>IF(N700="zákl. přenesená",J700,0)</f>
        <v>0</v>
      </c>
      <c r="BH700" s="147">
        <f>IF(N700="sníž. přenesená",J700,0)</f>
        <v>0</v>
      </c>
      <c r="BI700" s="147">
        <f>IF(N700="nulová",J700,0)</f>
        <v>0</v>
      </c>
      <c r="BJ700" s="17" t="s">
        <v>86</v>
      </c>
      <c r="BK700" s="147">
        <f>ROUND(I700*H700,2)</f>
        <v>0</v>
      </c>
      <c r="BL700" s="17" t="s">
        <v>330</v>
      </c>
      <c r="BM700" s="146" t="s">
        <v>1799</v>
      </c>
    </row>
    <row r="701" spans="2:65" s="12" customFormat="1" x14ac:dyDescent="0.2">
      <c r="B701" s="229"/>
      <c r="C701" s="230"/>
      <c r="D701" s="231" t="s">
        <v>255</v>
      </c>
      <c r="E701" s="230"/>
      <c r="F701" s="233" t="s">
        <v>1800</v>
      </c>
      <c r="G701" s="230"/>
      <c r="H701" s="234">
        <v>405.52100000000002</v>
      </c>
      <c r="I701" s="247"/>
      <c r="J701" s="230"/>
      <c r="L701" s="148"/>
      <c r="M701" s="150"/>
      <c r="T701" s="151"/>
      <c r="AT701" s="149" t="s">
        <v>255</v>
      </c>
      <c r="AU701" s="149" t="s">
        <v>88</v>
      </c>
      <c r="AV701" s="12" t="s">
        <v>88</v>
      </c>
      <c r="AW701" s="12" t="s">
        <v>3</v>
      </c>
      <c r="AX701" s="12" t="s">
        <v>86</v>
      </c>
      <c r="AY701" s="149" t="s">
        <v>248</v>
      </c>
    </row>
    <row r="702" spans="2:65" s="1" customFormat="1" ht="16.5" customHeight="1" x14ac:dyDescent="0.2">
      <c r="B702" s="184"/>
      <c r="C702" s="222" t="s">
        <v>1801</v>
      </c>
      <c r="D702" s="222" t="s">
        <v>250</v>
      </c>
      <c r="E702" s="223" t="s">
        <v>1802</v>
      </c>
      <c r="F702" s="224" t="s">
        <v>1803</v>
      </c>
      <c r="G702" s="225" t="s">
        <v>283</v>
      </c>
      <c r="H702" s="226">
        <v>100</v>
      </c>
      <c r="I702" s="180">
        <v>0</v>
      </c>
      <c r="J702" s="228">
        <f>ROUND(I702*H702,2)</f>
        <v>0</v>
      </c>
      <c r="K702" s="141"/>
      <c r="L702" s="29"/>
      <c r="M702" s="142" t="s">
        <v>1</v>
      </c>
      <c r="N702" s="143" t="s">
        <v>43</v>
      </c>
      <c r="O702" s="144">
        <v>0.18099999999999999</v>
      </c>
      <c r="P702" s="144">
        <f>O702*H702</f>
        <v>18.099999999999998</v>
      </c>
      <c r="Q702" s="144">
        <v>0</v>
      </c>
      <c r="R702" s="144">
        <f>Q702*H702</f>
        <v>0</v>
      </c>
      <c r="S702" s="144">
        <v>0</v>
      </c>
      <c r="T702" s="145">
        <f>S702*H702</f>
        <v>0</v>
      </c>
      <c r="AR702" s="146" t="s">
        <v>330</v>
      </c>
      <c r="AT702" s="146" t="s">
        <v>250</v>
      </c>
      <c r="AU702" s="146" t="s">
        <v>88</v>
      </c>
      <c r="AY702" s="17" t="s">
        <v>248</v>
      </c>
      <c r="BE702" s="147">
        <f>IF(N702="základní",J702,0)</f>
        <v>0</v>
      </c>
      <c r="BF702" s="147">
        <f>IF(N702="snížená",J702,0)</f>
        <v>0</v>
      </c>
      <c r="BG702" s="147">
        <f>IF(N702="zákl. přenesená",J702,0)</f>
        <v>0</v>
      </c>
      <c r="BH702" s="147">
        <f>IF(N702="sníž. přenesená",J702,0)</f>
        <v>0</v>
      </c>
      <c r="BI702" s="147">
        <f>IF(N702="nulová",J702,0)</f>
        <v>0</v>
      </c>
      <c r="BJ702" s="17" t="s">
        <v>86</v>
      </c>
      <c r="BK702" s="147">
        <f>ROUND(I702*H702,2)</f>
        <v>0</v>
      </c>
      <c r="BL702" s="17" t="s">
        <v>330</v>
      </c>
      <c r="BM702" s="146" t="s">
        <v>1804</v>
      </c>
    </row>
    <row r="703" spans="2:65" s="1" customFormat="1" ht="16.5" customHeight="1" x14ac:dyDescent="0.2">
      <c r="B703" s="184"/>
      <c r="C703" s="240" t="s">
        <v>1805</v>
      </c>
      <c r="D703" s="240" t="s">
        <v>351</v>
      </c>
      <c r="E703" s="241" t="s">
        <v>1806</v>
      </c>
      <c r="F703" s="242" t="s">
        <v>1807</v>
      </c>
      <c r="G703" s="243" t="s">
        <v>283</v>
      </c>
      <c r="H703" s="244">
        <v>110</v>
      </c>
      <c r="I703" s="181">
        <v>0</v>
      </c>
      <c r="J703" s="246">
        <f>ROUND(I703*H703,2)</f>
        <v>0</v>
      </c>
      <c r="K703" s="156"/>
      <c r="L703" s="157"/>
      <c r="M703" s="158" t="s">
        <v>1</v>
      </c>
      <c r="N703" s="159" t="s">
        <v>43</v>
      </c>
      <c r="O703" s="144">
        <v>0</v>
      </c>
      <c r="P703" s="144">
        <f>O703*H703</f>
        <v>0</v>
      </c>
      <c r="Q703" s="144">
        <v>4.0000000000000002E-4</v>
      </c>
      <c r="R703" s="144">
        <f>Q703*H703</f>
        <v>4.4000000000000004E-2</v>
      </c>
      <c r="S703" s="144">
        <v>0</v>
      </c>
      <c r="T703" s="145">
        <f>S703*H703</f>
        <v>0</v>
      </c>
      <c r="AR703" s="146" t="s">
        <v>409</v>
      </c>
      <c r="AT703" s="146" t="s">
        <v>351</v>
      </c>
      <c r="AU703" s="146" t="s">
        <v>88</v>
      </c>
      <c r="AY703" s="17" t="s">
        <v>248</v>
      </c>
      <c r="BE703" s="147">
        <f>IF(N703="základní",J703,0)</f>
        <v>0</v>
      </c>
      <c r="BF703" s="147">
        <f>IF(N703="snížená",J703,0)</f>
        <v>0</v>
      </c>
      <c r="BG703" s="147">
        <f>IF(N703="zákl. přenesená",J703,0)</f>
        <v>0</v>
      </c>
      <c r="BH703" s="147">
        <f>IF(N703="sníž. přenesená",J703,0)</f>
        <v>0</v>
      </c>
      <c r="BI703" s="147">
        <f>IF(N703="nulová",J703,0)</f>
        <v>0</v>
      </c>
      <c r="BJ703" s="17" t="s">
        <v>86</v>
      </c>
      <c r="BK703" s="147">
        <f>ROUND(I703*H703,2)</f>
        <v>0</v>
      </c>
      <c r="BL703" s="17" t="s">
        <v>330</v>
      </c>
      <c r="BM703" s="146" t="s">
        <v>1808</v>
      </c>
    </row>
    <row r="704" spans="2:65" s="12" customFormat="1" x14ac:dyDescent="0.2">
      <c r="B704" s="229"/>
      <c r="C704" s="230"/>
      <c r="D704" s="231" t="s">
        <v>255</v>
      </c>
      <c r="E704" s="230"/>
      <c r="F704" s="233" t="s">
        <v>1809</v>
      </c>
      <c r="G704" s="230"/>
      <c r="H704" s="234">
        <v>110</v>
      </c>
      <c r="I704" s="247"/>
      <c r="J704" s="230"/>
      <c r="L704" s="148"/>
      <c r="M704" s="150"/>
      <c r="T704" s="151"/>
      <c r="AT704" s="149" t="s">
        <v>255</v>
      </c>
      <c r="AU704" s="149" t="s">
        <v>88</v>
      </c>
      <c r="AV704" s="12" t="s">
        <v>88</v>
      </c>
      <c r="AW704" s="12" t="s">
        <v>3</v>
      </c>
      <c r="AX704" s="12" t="s">
        <v>86</v>
      </c>
      <c r="AY704" s="149" t="s">
        <v>248</v>
      </c>
    </row>
    <row r="705" spans="2:65" s="1" customFormat="1" ht="24.15" customHeight="1" x14ac:dyDescent="0.2">
      <c r="B705" s="184"/>
      <c r="C705" s="222" t="s">
        <v>1810</v>
      </c>
      <c r="D705" s="222" t="s">
        <v>250</v>
      </c>
      <c r="E705" s="223" t="s">
        <v>1811</v>
      </c>
      <c r="F705" s="224" t="s">
        <v>1812</v>
      </c>
      <c r="G705" s="225" t="s">
        <v>1136</v>
      </c>
      <c r="H705" s="263">
        <v>0</v>
      </c>
      <c r="I705" s="180">
        <v>0</v>
      </c>
      <c r="J705" s="228">
        <f>ROUND(I705*H705,2)</f>
        <v>0</v>
      </c>
      <c r="K705" s="141"/>
      <c r="L705" s="29"/>
      <c r="M705" s="142" t="s">
        <v>1</v>
      </c>
      <c r="N705" s="143" t="s">
        <v>43</v>
      </c>
      <c r="O705" s="144">
        <v>0</v>
      </c>
      <c r="P705" s="144">
        <f>O705*H705</f>
        <v>0</v>
      </c>
      <c r="Q705" s="144">
        <v>0</v>
      </c>
      <c r="R705" s="144">
        <f>Q705*H705</f>
        <v>0</v>
      </c>
      <c r="S705" s="144">
        <v>0</v>
      </c>
      <c r="T705" s="145">
        <f>S705*H705</f>
        <v>0</v>
      </c>
      <c r="AR705" s="146" t="s">
        <v>330</v>
      </c>
      <c r="AT705" s="146" t="s">
        <v>250</v>
      </c>
      <c r="AU705" s="146" t="s">
        <v>88</v>
      </c>
      <c r="AY705" s="17" t="s">
        <v>248</v>
      </c>
      <c r="BE705" s="147">
        <f>IF(N705="základní",J705,0)</f>
        <v>0</v>
      </c>
      <c r="BF705" s="147">
        <f>IF(N705="snížená",J705,0)</f>
        <v>0</v>
      </c>
      <c r="BG705" s="147">
        <f>IF(N705="zákl. přenesená",J705,0)</f>
        <v>0</v>
      </c>
      <c r="BH705" s="147">
        <f>IF(N705="sníž. přenesená",J705,0)</f>
        <v>0</v>
      </c>
      <c r="BI705" s="147">
        <f>IF(N705="nulová",J705,0)</f>
        <v>0</v>
      </c>
      <c r="BJ705" s="17" t="s">
        <v>86</v>
      </c>
      <c r="BK705" s="147">
        <f>ROUND(I705*H705,2)</f>
        <v>0</v>
      </c>
      <c r="BL705" s="17" t="s">
        <v>330</v>
      </c>
      <c r="BM705" s="146" t="s">
        <v>1813</v>
      </c>
    </row>
    <row r="706" spans="2:65" s="11" customFormat="1" ht="23" customHeight="1" x14ac:dyDescent="0.25">
      <c r="B706" s="215"/>
      <c r="C706" s="216"/>
      <c r="D706" s="217" t="s">
        <v>77</v>
      </c>
      <c r="E706" s="220" t="s">
        <v>1814</v>
      </c>
      <c r="F706" s="220" t="s">
        <v>1815</v>
      </c>
      <c r="G706" s="216"/>
      <c r="H706" s="216"/>
      <c r="I706" s="249"/>
      <c r="J706" s="221">
        <f>BK706</f>
        <v>0</v>
      </c>
      <c r="L706" s="123"/>
      <c r="M706" s="127"/>
      <c r="P706" s="128">
        <f>SUM(P707:P712)</f>
        <v>68.173379999999995</v>
      </c>
      <c r="R706" s="128">
        <f>SUM(R707:R712)</f>
        <v>2.4296309999999997</v>
      </c>
      <c r="T706" s="129">
        <f>SUM(T707:T712)</f>
        <v>0</v>
      </c>
      <c r="AR706" s="124" t="s">
        <v>88</v>
      </c>
      <c r="AT706" s="130" t="s">
        <v>77</v>
      </c>
      <c r="AU706" s="130" t="s">
        <v>86</v>
      </c>
      <c r="AY706" s="124" t="s">
        <v>248</v>
      </c>
      <c r="BK706" s="131">
        <f>SUM(BK707:BK712)</f>
        <v>0</v>
      </c>
    </row>
    <row r="707" spans="2:65" s="1" customFormat="1" ht="16.5" customHeight="1" x14ac:dyDescent="0.2">
      <c r="B707" s="184"/>
      <c r="C707" s="222" t="s">
        <v>1816</v>
      </c>
      <c r="D707" s="222" t="s">
        <v>250</v>
      </c>
      <c r="E707" s="223" t="s">
        <v>1817</v>
      </c>
      <c r="F707" s="224" t="s">
        <v>1818</v>
      </c>
      <c r="G707" s="225" t="s">
        <v>193</v>
      </c>
      <c r="H707" s="226">
        <v>89.82</v>
      </c>
      <c r="I707" s="180">
        <v>0</v>
      </c>
      <c r="J707" s="228">
        <f>ROUND(I707*H707,2)</f>
        <v>0</v>
      </c>
      <c r="K707" s="141"/>
      <c r="L707" s="29"/>
      <c r="M707" s="142" t="s">
        <v>1</v>
      </c>
      <c r="N707" s="143" t="s">
        <v>43</v>
      </c>
      <c r="O707" s="144">
        <v>3.2000000000000001E-2</v>
      </c>
      <c r="P707" s="144">
        <f>O707*H707</f>
        <v>2.8742399999999999</v>
      </c>
      <c r="Q707" s="144">
        <v>0</v>
      </c>
      <c r="R707" s="144">
        <f>Q707*H707</f>
        <v>0</v>
      </c>
      <c r="S707" s="144">
        <v>0</v>
      </c>
      <c r="T707" s="145">
        <f>S707*H707</f>
        <v>0</v>
      </c>
      <c r="AR707" s="146" t="s">
        <v>330</v>
      </c>
      <c r="AT707" s="146" t="s">
        <v>250</v>
      </c>
      <c r="AU707" s="146" t="s">
        <v>88</v>
      </c>
      <c r="AY707" s="17" t="s">
        <v>248</v>
      </c>
      <c r="BE707" s="147">
        <f>IF(N707="základní",J707,0)</f>
        <v>0</v>
      </c>
      <c r="BF707" s="147">
        <f>IF(N707="snížená",J707,0)</f>
        <v>0</v>
      </c>
      <c r="BG707" s="147">
        <f>IF(N707="zákl. přenesená",J707,0)</f>
        <v>0</v>
      </c>
      <c r="BH707" s="147">
        <f>IF(N707="sníž. přenesená",J707,0)</f>
        <v>0</v>
      </c>
      <c r="BI707" s="147">
        <f>IF(N707="nulová",J707,0)</f>
        <v>0</v>
      </c>
      <c r="BJ707" s="17" t="s">
        <v>86</v>
      </c>
      <c r="BK707" s="147">
        <f>ROUND(I707*H707,2)</f>
        <v>0</v>
      </c>
      <c r="BL707" s="17" t="s">
        <v>330</v>
      </c>
      <c r="BM707" s="146" t="s">
        <v>1819</v>
      </c>
    </row>
    <row r="708" spans="2:65" s="12" customFormat="1" x14ac:dyDescent="0.2">
      <c r="B708" s="229"/>
      <c r="C708" s="230"/>
      <c r="D708" s="231" t="s">
        <v>255</v>
      </c>
      <c r="E708" s="232" t="s">
        <v>1</v>
      </c>
      <c r="F708" s="233" t="s">
        <v>1820</v>
      </c>
      <c r="G708" s="230"/>
      <c r="H708" s="234">
        <v>89.82</v>
      </c>
      <c r="I708" s="247"/>
      <c r="J708" s="230"/>
      <c r="L708" s="148"/>
      <c r="M708" s="150"/>
      <c r="T708" s="151"/>
      <c r="AT708" s="149" t="s">
        <v>255</v>
      </c>
      <c r="AU708" s="149" t="s">
        <v>88</v>
      </c>
      <c r="AV708" s="12" t="s">
        <v>88</v>
      </c>
      <c r="AW708" s="12" t="s">
        <v>34</v>
      </c>
      <c r="AX708" s="12" t="s">
        <v>86</v>
      </c>
      <c r="AY708" s="149" t="s">
        <v>248</v>
      </c>
    </row>
    <row r="709" spans="2:65" s="1" customFormat="1" ht="16.5" customHeight="1" x14ac:dyDescent="0.2">
      <c r="B709" s="184"/>
      <c r="C709" s="222" t="s">
        <v>1821</v>
      </c>
      <c r="D709" s="222" t="s">
        <v>250</v>
      </c>
      <c r="E709" s="223" t="s">
        <v>1822</v>
      </c>
      <c r="F709" s="224" t="s">
        <v>1823</v>
      </c>
      <c r="G709" s="225" t="s">
        <v>193</v>
      </c>
      <c r="H709" s="226">
        <v>89.82</v>
      </c>
      <c r="I709" s="180">
        <v>0</v>
      </c>
      <c r="J709" s="228">
        <f>ROUND(I709*H709,2)</f>
        <v>0</v>
      </c>
      <c r="K709" s="141"/>
      <c r="L709" s="29"/>
      <c r="M709" s="142" t="s">
        <v>1</v>
      </c>
      <c r="N709" s="143" t="s">
        <v>43</v>
      </c>
      <c r="O709" s="144">
        <v>7.0999999999999994E-2</v>
      </c>
      <c r="P709" s="144">
        <f>O709*H709</f>
        <v>6.3772199999999986</v>
      </c>
      <c r="Q709" s="144">
        <v>2.4E-2</v>
      </c>
      <c r="R709" s="144">
        <f>Q709*H709</f>
        <v>2.1556799999999998</v>
      </c>
      <c r="S709" s="144">
        <v>0</v>
      </c>
      <c r="T709" s="145">
        <f>S709*H709</f>
        <v>0</v>
      </c>
      <c r="AR709" s="146" t="s">
        <v>330</v>
      </c>
      <c r="AT709" s="146" t="s">
        <v>250</v>
      </c>
      <c r="AU709" s="146" t="s">
        <v>88</v>
      </c>
      <c r="AY709" s="17" t="s">
        <v>248</v>
      </c>
      <c r="BE709" s="147">
        <f>IF(N709="základní",J709,0)</f>
        <v>0</v>
      </c>
      <c r="BF709" s="147">
        <f>IF(N709="snížená",J709,0)</f>
        <v>0</v>
      </c>
      <c r="BG709" s="147">
        <f>IF(N709="zákl. přenesená",J709,0)</f>
        <v>0</v>
      </c>
      <c r="BH709" s="147">
        <f>IF(N709="sníž. přenesená",J709,0)</f>
        <v>0</v>
      </c>
      <c r="BI709" s="147">
        <f>IF(N709="nulová",J709,0)</f>
        <v>0</v>
      </c>
      <c r="BJ709" s="17" t="s">
        <v>86</v>
      </c>
      <c r="BK709" s="147">
        <f>ROUND(I709*H709,2)</f>
        <v>0</v>
      </c>
      <c r="BL709" s="17" t="s">
        <v>330</v>
      </c>
      <c r="BM709" s="146" t="s">
        <v>1824</v>
      </c>
    </row>
    <row r="710" spans="2:65" s="1" customFormat="1" ht="21.75" customHeight="1" x14ac:dyDescent="0.2">
      <c r="B710" s="184"/>
      <c r="C710" s="222" t="s">
        <v>1825</v>
      </c>
      <c r="D710" s="222" t="s">
        <v>250</v>
      </c>
      <c r="E710" s="223" t="s">
        <v>1826</v>
      </c>
      <c r="F710" s="224" t="s">
        <v>1827</v>
      </c>
      <c r="G710" s="225" t="s">
        <v>193</v>
      </c>
      <c r="H710" s="226">
        <v>89.82</v>
      </c>
      <c r="I710" s="180">
        <v>0</v>
      </c>
      <c r="J710" s="228">
        <f>ROUND(I710*H710,2)</f>
        <v>0</v>
      </c>
      <c r="K710" s="141"/>
      <c r="L710" s="29"/>
      <c r="M710" s="142" t="s">
        <v>1</v>
      </c>
      <c r="N710" s="143" t="s">
        <v>43</v>
      </c>
      <c r="O710" s="144">
        <v>0.13600000000000001</v>
      </c>
      <c r="P710" s="144">
        <f>O710*H710</f>
        <v>12.21552</v>
      </c>
      <c r="Q710" s="144">
        <v>5.5000000000000003E-4</v>
      </c>
      <c r="R710" s="144">
        <f>Q710*H710</f>
        <v>4.9401E-2</v>
      </c>
      <c r="S710" s="144">
        <v>0</v>
      </c>
      <c r="T710" s="145">
        <f>S710*H710</f>
        <v>0</v>
      </c>
      <c r="AR710" s="146" t="s">
        <v>330</v>
      </c>
      <c r="AT710" s="146" t="s">
        <v>250</v>
      </c>
      <c r="AU710" s="146" t="s">
        <v>88</v>
      </c>
      <c r="AY710" s="17" t="s">
        <v>248</v>
      </c>
      <c r="BE710" s="147">
        <f>IF(N710="základní",J710,0)</f>
        <v>0</v>
      </c>
      <c r="BF710" s="147">
        <f>IF(N710="snížená",J710,0)</f>
        <v>0</v>
      </c>
      <c r="BG710" s="147">
        <f>IF(N710="zákl. přenesená",J710,0)</f>
        <v>0</v>
      </c>
      <c r="BH710" s="147">
        <f>IF(N710="sníž. přenesená",J710,0)</f>
        <v>0</v>
      </c>
      <c r="BI710" s="147">
        <f>IF(N710="nulová",J710,0)</f>
        <v>0</v>
      </c>
      <c r="BJ710" s="17" t="s">
        <v>86</v>
      </c>
      <c r="BK710" s="147">
        <f>ROUND(I710*H710,2)</f>
        <v>0</v>
      </c>
      <c r="BL710" s="17" t="s">
        <v>330</v>
      </c>
      <c r="BM710" s="146" t="s">
        <v>1828</v>
      </c>
    </row>
    <row r="711" spans="2:65" s="1" customFormat="1" ht="16.5" customHeight="1" x14ac:dyDescent="0.2">
      <c r="B711" s="184"/>
      <c r="C711" s="222" t="s">
        <v>1829</v>
      </c>
      <c r="D711" s="222" t="s">
        <v>250</v>
      </c>
      <c r="E711" s="223" t="s">
        <v>1830</v>
      </c>
      <c r="F711" s="224" t="s">
        <v>1831</v>
      </c>
      <c r="G711" s="225" t="s">
        <v>193</v>
      </c>
      <c r="H711" s="226">
        <v>89.82</v>
      </c>
      <c r="I711" s="180">
        <v>0</v>
      </c>
      <c r="J711" s="228">
        <f>ROUND(I711*H711,2)</f>
        <v>0</v>
      </c>
      <c r="K711" s="141"/>
      <c r="L711" s="29"/>
      <c r="M711" s="142" t="s">
        <v>1</v>
      </c>
      <c r="N711" s="143" t="s">
        <v>43</v>
      </c>
      <c r="O711" s="144">
        <v>0.52</v>
      </c>
      <c r="P711" s="144">
        <f>O711*H711</f>
        <v>46.706399999999995</v>
      </c>
      <c r="Q711" s="144">
        <v>2.5000000000000001E-3</v>
      </c>
      <c r="R711" s="144">
        <f>Q711*H711</f>
        <v>0.22455</v>
      </c>
      <c r="S711" s="144">
        <v>0</v>
      </c>
      <c r="T711" s="145">
        <f>S711*H711</f>
        <v>0</v>
      </c>
      <c r="AR711" s="146" t="s">
        <v>330</v>
      </c>
      <c r="AT711" s="146" t="s">
        <v>250</v>
      </c>
      <c r="AU711" s="146" t="s">
        <v>88</v>
      </c>
      <c r="AY711" s="17" t="s">
        <v>248</v>
      </c>
      <c r="BE711" s="147">
        <f>IF(N711="základní",J711,0)</f>
        <v>0</v>
      </c>
      <c r="BF711" s="147">
        <f>IF(N711="snížená",J711,0)</f>
        <v>0</v>
      </c>
      <c r="BG711" s="147">
        <f>IF(N711="zákl. přenesená",J711,0)</f>
        <v>0</v>
      </c>
      <c r="BH711" s="147">
        <f>IF(N711="sníž. přenesená",J711,0)</f>
        <v>0</v>
      </c>
      <c r="BI711" s="147">
        <f>IF(N711="nulová",J711,0)</f>
        <v>0</v>
      </c>
      <c r="BJ711" s="17" t="s">
        <v>86</v>
      </c>
      <c r="BK711" s="147">
        <f>ROUND(I711*H711,2)</f>
        <v>0</v>
      </c>
      <c r="BL711" s="17" t="s">
        <v>330</v>
      </c>
      <c r="BM711" s="146" t="s">
        <v>1832</v>
      </c>
    </row>
    <row r="712" spans="2:65" s="1" customFormat="1" ht="24.15" customHeight="1" x14ac:dyDescent="0.2">
      <c r="B712" s="184"/>
      <c r="C712" s="222" t="s">
        <v>1833</v>
      </c>
      <c r="D712" s="222" t="s">
        <v>250</v>
      </c>
      <c r="E712" s="223" t="s">
        <v>1834</v>
      </c>
      <c r="F712" s="224" t="s">
        <v>1835</v>
      </c>
      <c r="G712" s="225" t="s">
        <v>1136</v>
      </c>
      <c r="H712" s="263">
        <v>0</v>
      </c>
      <c r="I712" s="180">
        <v>0</v>
      </c>
      <c r="J712" s="228">
        <f>ROUND(I712*H712,2)</f>
        <v>0</v>
      </c>
      <c r="K712" s="141"/>
      <c r="L712" s="29"/>
      <c r="M712" s="142" t="s">
        <v>1</v>
      </c>
      <c r="N712" s="143" t="s">
        <v>43</v>
      </c>
      <c r="O712" s="144">
        <v>0</v>
      </c>
      <c r="P712" s="144">
        <f>O712*H712</f>
        <v>0</v>
      </c>
      <c r="Q712" s="144">
        <v>0</v>
      </c>
      <c r="R712" s="144">
        <f>Q712*H712</f>
        <v>0</v>
      </c>
      <c r="S712" s="144">
        <v>0</v>
      </c>
      <c r="T712" s="145">
        <f>S712*H712</f>
        <v>0</v>
      </c>
      <c r="AR712" s="146" t="s">
        <v>330</v>
      </c>
      <c r="AT712" s="146" t="s">
        <v>250</v>
      </c>
      <c r="AU712" s="146" t="s">
        <v>88</v>
      </c>
      <c r="AY712" s="17" t="s">
        <v>248</v>
      </c>
      <c r="BE712" s="147">
        <f>IF(N712="základní",J712,0)</f>
        <v>0</v>
      </c>
      <c r="BF712" s="147">
        <f>IF(N712="snížená",J712,0)</f>
        <v>0</v>
      </c>
      <c r="BG712" s="147">
        <f>IF(N712="zákl. přenesená",J712,0)</f>
        <v>0</v>
      </c>
      <c r="BH712" s="147">
        <f>IF(N712="sníž. přenesená",J712,0)</f>
        <v>0</v>
      </c>
      <c r="BI712" s="147">
        <f>IF(N712="nulová",J712,0)</f>
        <v>0</v>
      </c>
      <c r="BJ712" s="17" t="s">
        <v>86</v>
      </c>
      <c r="BK712" s="147">
        <f>ROUND(I712*H712,2)</f>
        <v>0</v>
      </c>
      <c r="BL712" s="17" t="s">
        <v>330</v>
      </c>
      <c r="BM712" s="146" t="s">
        <v>1836</v>
      </c>
    </row>
    <row r="713" spans="2:65" s="11" customFormat="1" ht="23" customHeight="1" x14ac:dyDescent="0.25">
      <c r="B713" s="215"/>
      <c r="C713" s="216"/>
      <c r="D713" s="217" t="s">
        <v>77</v>
      </c>
      <c r="E713" s="220" t="s">
        <v>687</v>
      </c>
      <c r="F713" s="220" t="s">
        <v>688</v>
      </c>
      <c r="G713" s="216"/>
      <c r="H713" s="216"/>
      <c r="I713" s="249"/>
      <c r="J713" s="221">
        <f>BK713</f>
        <v>0</v>
      </c>
      <c r="L713" s="123"/>
      <c r="M713" s="127"/>
      <c r="P713" s="128">
        <f>SUM(P714:P736)</f>
        <v>377.55125700000002</v>
      </c>
      <c r="R713" s="128">
        <f>SUM(R714:R736)</f>
        <v>7.6608942000000004</v>
      </c>
      <c r="T713" s="129">
        <f>SUM(T714:T736)</f>
        <v>0</v>
      </c>
      <c r="AR713" s="124" t="s">
        <v>88</v>
      </c>
      <c r="AT713" s="130" t="s">
        <v>77</v>
      </c>
      <c r="AU713" s="130" t="s">
        <v>86</v>
      </c>
      <c r="AY713" s="124" t="s">
        <v>248</v>
      </c>
      <c r="BK713" s="131">
        <f>SUM(BK714:BK736)</f>
        <v>0</v>
      </c>
    </row>
    <row r="714" spans="2:65" s="1" customFormat="1" ht="16.5" customHeight="1" x14ac:dyDescent="0.2">
      <c r="B714" s="184"/>
      <c r="C714" s="222" t="s">
        <v>1837</v>
      </c>
      <c r="D714" s="222" t="s">
        <v>250</v>
      </c>
      <c r="E714" s="223" t="s">
        <v>1838</v>
      </c>
      <c r="F714" s="224" t="s">
        <v>1839</v>
      </c>
      <c r="G714" s="225" t="s">
        <v>193</v>
      </c>
      <c r="H714" s="226">
        <v>345.10899999999998</v>
      </c>
      <c r="I714" s="180">
        <v>0</v>
      </c>
      <c r="J714" s="228">
        <f>ROUND(I714*H714,2)</f>
        <v>0</v>
      </c>
      <c r="K714" s="141"/>
      <c r="L714" s="29"/>
      <c r="M714" s="142" t="s">
        <v>1</v>
      </c>
      <c r="N714" s="143" t="s">
        <v>43</v>
      </c>
      <c r="O714" s="144">
        <v>1.2E-2</v>
      </c>
      <c r="P714" s="144">
        <f>O714*H714</f>
        <v>4.1413079999999995</v>
      </c>
      <c r="Q714" s="144">
        <v>0</v>
      </c>
      <c r="R714" s="144">
        <f>Q714*H714</f>
        <v>0</v>
      </c>
      <c r="S714" s="144">
        <v>0</v>
      </c>
      <c r="T714" s="145">
        <f>S714*H714</f>
        <v>0</v>
      </c>
      <c r="AR714" s="146" t="s">
        <v>330</v>
      </c>
      <c r="AT714" s="146" t="s">
        <v>250</v>
      </c>
      <c r="AU714" s="146" t="s">
        <v>88</v>
      </c>
      <c r="AY714" s="17" t="s">
        <v>248</v>
      </c>
      <c r="BE714" s="147">
        <f>IF(N714="základní",J714,0)</f>
        <v>0</v>
      </c>
      <c r="BF714" s="147">
        <f>IF(N714="snížená",J714,0)</f>
        <v>0</v>
      </c>
      <c r="BG714" s="147">
        <f>IF(N714="zákl. přenesená",J714,0)</f>
        <v>0</v>
      </c>
      <c r="BH714" s="147">
        <f>IF(N714="sníž. přenesená",J714,0)</f>
        <v>0</v>
      </c>
      <c r="BI714" s="147">
        <f>IF(N714="nulová",J714,0)</f>
        <v>0</v>
      </c>
      <c r="BJ714" s="17" t="s">
        <v>86</v>
      </c>
      <c r="BK714" s="147">
        <f>ROUND(I714*H714,2)</f>
        <v>0</v>
      </c>
      <c r="BL714" s="17" t="s">
        <v>330</v>
      </c>
      <c r="BM714" s="146" t="s">
        <v>1840</v>
      </c>
    </row>
    <row r="715" spans="2:65" s="12" customFormat="1" x14ac:dyDescent="0.2">
      <c r="B715" s="229"/>
      <c r="C715" s="230"/>
      <c r="D715" s="231" t="s">
        <v>255</v>
      </c>
      <c r="E715" s="232" t="s">
        <v>1</v>
      </c>
      <c r="F715" s="233" t="s">
        <v>478</v>
      </c>
      <c r="G715" s="230"/>
      <c r="H715" s="234">
        <v>345.10899999999998</v>
      </c>
      <c r="I715" s="247"/>
      <c r="J715" s="230"/>
      <c r="L715" s="148"/>
      <c r="M715" s="150"/>
      <c r="T715" s="151"/>
      <c r="AT715" s="149" t="s">
        <v>255</v>
      </c>
      <c r="AU715" s="149" t="s">
        <v>88</v>
      </c>
      <c r="AV715" s="12" t="s">
        <v>88</v>
      </c>
      <c r="AW715" s="12" t="s">
        <v>34</v>
      </c>
      <c r="AX715" s="12" t="s">
        <v>86</v>
      </c>
      <c r="AY715" s="149" t="s">
        <v>248</v>
      </c>
    </row>
    <row r="716" spans="2:65" s="1" customFormat="1" ht="16.5" customHeight="1" x14ac:dyDescent="0.2">
      <c r="B716" s="184"/>
      <c r="C716" s="222" t="s">
        <v>1841</v>
      </c>
      <c r="D716" s="222" t="s">
        <v>250</v>
      </c>
      <c r="E716" s="223" t="s">
        <v>1842</v>
      </c>
      <c r="F716" s="224" t="s">
        <v>1843</v>
      </c>
      <c r="G716" s="225" t="s">
        <v>193</v>
      </c>
      <c r="H716" s="226">
        <v>345.10899999999998</v>
      </c>
      <c r="I716" s="180">
        <v>0</v>
      </c>
      <c r="J716" s="228">
        <f>ROUND(I716*H716,2)</f>
        <v>0</v>
      </c>
      <c r="K716" s="141"/>
      <c r="L716" s="29"/>
      <c r="M716" s="142" t="s">
        <v>1</v>
      </c>
      <c r="N716" s="143" t="s">
        <v>43</v>
      </c>
      <c r="O716" s="144">
        <v>4.3999999999999997E-2</v>
      </c>
      <c r="P716" s="144">
        <f>O716*H716</f>
        <v>15.184795999999999</v>
      </c>
      <c r="Q716" s="144">
        <v>2.9999999999999997E-4</v>
      </c>
      <c r="R716" s="144">
        <f>Q716*H716</f>
        <v>0.10353269999999999</v>
      </c>
      <c r="S716" s="144">
        <v>0</v>
      </c>
      <c r="T716" s="145">
        <f>S716*H716</f>
        <v>0</v>
      </c>
      <c r="AR716" s="146" t="s">
        <v>330</v>
      </c>
      <c r="AT716" s="146" t="s">
        <v>250</v>
      </c>
      <c r="AU716" s="146" t="s">
        <v>88</v>
      </c>
      <c r="AY716" s="17" t="s">
        <v>248</v>
      </c>
      <c r="BE716" s="147">
        <f>IF(N716="základní",J716,0)</f>
        <v>0</v>
      </c>
      <c r="BF716" s="147">
        <f>IF(N716="snížená",J716,0)</f>
        <v>0</v>
      </c>
      <c r="BG716" s="147">
        <f>IF(N716="zákl. přenesená",J716,0)</f>
        <v>0</v>
      </c>
      <c r="BH716" s="147">
        <f>IF(N716="sníž. přenesená",J716,0)</f>
        <v>0</v>
      </c>
      <c r="BI716" s="147">
        <f>IF(N716="nulová",J716,0)</f>
        <v>0</v>
      </c>
      <c r="BJ716" s="17" t="s">
        <v>86</v>
      </c>
      <c r="BK716" s="147">
        <f>ROUND(I716*H716,2)</f>
        <v>0</v>
      </c>
      <c r="BL716" s="17" t="s">
        <v>330</v>
      </c>
      <c r="BM716" s="146" t="s">
        <v>1844</v>
      </c>
    </row>
    <row r="717" spans="2:65" s="12" customFormat="1" x14ac:dyDescent="0.2">
      <c r="B717" s="229"/>
      <c r="C717" s="230"/>
      <c r="D717" s="231" t="s">
        <v>255</v>
      </c>
      <c r="E717" s="232" t="s">
        <v>1</v>
      </c>
      <c r="F717" s="233" t="s">
        <v>478</v>
      </c>
      <c r="G717" s="230"/>
      <c r="H717" s="234">
        <v>345.10899999999998</v>
      </c>
      <c r="I717" s="247"/>
      <c r="J717" s="230"/>
      <c r="L717" s="148"/>
      <c r="M717" s="150"/>
      <c r="T717" s="151"/>
      <c r="AT717" s="149" t="s">
        <v>255</v>
      </c>
      <c r="AU717" s="149" t="s">
        <v>88</v>
      </c>
      <c r="AV717" s="12" t="s">
        <v>88</v>
      </c>
      <c r="AW717" s="12" t="s">
        <v>34</v>
      </c>
      <c r="AX717" s="12" t="s">
        <v>86</v>
      </c>
      <c r="AY717" s="149" t="s">
        <v>248</v>
      </c>
    </row>
    <row r="718" spans="2:65" s="1" customFormat="1" ht="24.15" customHeight="1" x14ac:dyDescent="0.2">
      <c r="B718" s="184"/>
      <c r="C718" s="222" t="s">
        <v>1845</v>
      </c>
      <c r="D718" s="222" t="s">
        <v>250</v>
      </c>
      <c r="E718" s="223" t="s">
        <v>1846</v>
      </c>
      <c r="F718" s="224" t="s">
        <v>1847</v>
      </c>
      <c r="G718" s="225" t="s">
        <v>193</v>
      </c>
      <c r="H718" s="226">
        <v>86.277000000000001</v>
      </c>
      <c r="I718" s="180">
        <v>0</v>
      </c>
      <c r="J718" s="228">
        <f>ROUND(I718*H718,2)</f>
        <v>0</v>
      </c>
      <c r="K718" s="141"/>
      <c r="L718" s="29"/>
      <c r="M718" s="142" t="s">
        <v>1</v>
      </c>
      <c r="N718" s="143" t="s">
        <v>43</v>
      </c>
      <c r="O718" s="144">
        <v>0.375</v>
      </c>
      <c r="P718" s="144">
        <f>O718*H718</f>
        <v>32.353875000000002</v>
      </c>
      <c r="Q718" s="144">
        <v>1.5E-3</v>
      </c>
      <c r="R718" s="144">
        <f>Q718*H718</f>
        <v>0.12941550000000002</v>
      </c>
      <c r="S718" s="144">
        <v>0</v>
      </c>
      <c r="T718" s="145">
        <f>S718*H718</f>
        <v>0</v>
      </c>
      <c r="AR718" s="146" t="s">
        <v>330</v>
      </c>
      <c r="AT718" s="146" t="s">
        <v>250</v>
      </c>
      <c r="AU718" s="146" t="s">
        <v>88</v>
      </c>
      <c r="AY718" s="17" t="s">
        <v>248</v>
      </c>
      <c r="BE718" s="147">
        <f>IF(N718="základní",J718,0)</f>
        <v>0</v>
      </c>
      <c r="BF718" s="147">
        <f>IF(N718="snížená",J718,0)</f>
        <v>0</v>
      </c>
      <c r="BG718" s="147">
        <f>IF(N718="zákl. přenesená",J718,0)</f>
        <v>0</v>
      </c>
      <c r="BH718" s="147">
        <f>IF(N718="sníž. přenesená",J718,0)</f>
        <v>0</v>
      </c>
      <c r="BI718" s="147">
        <f>IF(N718="nulová",J718,0)</f>
        <v>0</v>
      </c>
      <c r="BJ718" s="17" t="s">
        <v>86</v>
      </c>
      <c r="BK718" s="147">
        <f>ROUND(I718*H718,2)</f>
        <v>0</v>
      </c>
      <c r="BL718" s="17" t="s">
        <v>330</v>
      </c>
      <c r="BM718" s="146" t="s">
        <v>1848</v>
      </c>
    </row>
    <row r="719" spans="2:65" s="12" customFormat="1" x14ac:dyDescent="0.2">
      <c r="B719" s="229"/>
      <c r="C719" s="230"/>
      <c r="D719" s="231" t="s">
        <v>255</v>
      </c>
      <c r="E719" s="232" t="s">
        <v>1</v>
      </c>
      <c r="F719" s="233" t="s">
        <v>1849</v>
      </c>
      <c r="G719" s="230"/>
      <c r="H719" s="234">
        <v>86.277000000000001</v>
      </c>
      <c r="I719" s="247"/>
      <c r="J719" s="230"/>
      <c r="L719" s="148"/>
      <c r="M719" s="150"/>
      <c r="T719" s="151"/>
      <c r="AT719" s="149" t="s">
        <v>255</v>
      </c>
      <c r="AU719" s="149" t="s">
        <v>88</v>
      </c>
      <c r="AV719" s="12" t="s">
        <v>88</v>
      </c>
      <c r="AW719" s="12" t="s">
        <v>34</v>
      </c>
      <c r="AX719" s="12" t="s">
        <v>86</v>
      </c>
      <c r="AY719" s="149" t="s">
        <v>248</v>
      </c>
    </row>
    <row r="720" spans="2:65" s="1" customFormat="1" ht="16.5" customHeight="1" x14ac:dyDescent="0.2">
      <c r="B720" s="184"/>
      <c r="C720" s="222" t="s">
        <v>1850</v>
      </c>
      <c r="D720" s="222" t="s">
        <v>250</v>
      </c>
      <c r="E720" s="223" t="s">
        <v>1851</v>
      </c>
      <c r="F720" s="224" t="s">
        <v>1852</v>
      </c>
      <c r="G720" s="225" t="s">
        <v>193</v>
      </c>
      <c r="H720" s="226">
        <v>172.55500000000001</v>
      </c>
      <c r="I720" s="180">
        <v>0</v>
      </c>
      <c r="J720" s="228">
        <f>ROUND(I720*H720,2)</f>
        <v>0</v>
      </c>
      <c r="K720" s="141"/>
      <c r="L720" s="29"/>
      <c r="M720" s="142" t="s">
        <v>1</v>
      </c>
      <c r="N720" s="143" t="s">
        <v>43</v>
      </c>
      <c r="O720" s="144">
        <v>9.9000000000000005E-2</v>
      </c>
      <c r="P720" s="144">
        <f>O720*H720</f>
        <v>17.082945000000002</v>
      </c>
      <c r="Q720" s="144">
        <v>4.4999999999999997E-3</v>
      </c>
      <c r="R720" s="144">
        <f>Q720*H720</f>
        <v>0.77649749999999995</v>
      </c>
      <c r="S720" s="144">
        <v>0</v>
      </c>
      <c r="T720" s="145">
        <f>S720*H720</f>
        <v>0</v>
      </c>
      <c r="AR720" s="146" t="s">
        <v>330</v>
      </c>
      <c r="AT720" s="146" t="s">
        <v>250</v>
      </c>
      <c r="AU720" s="146" t="s">
        <v>88</v>
      </c>
      <c r="AY720" s="17" t="s">
        <v>248</v>
      </c>
      <c r="BE720" s="147">
        <f>IF(N720="základní",J720,0)</f>
        <v>0</v>
      </c>
      <c r="BF720" s="147">
        <f>IF(N720="snížená",J720,0)</f>
        <v>0</v>
      </c>
      <c r="BG720" s="147">
        <f>IF(N720="zákl. přenesená",J720,0)</f>
        <v>0</v>
      </c>
      <c r="BH720" s="147">
        <f>IF(N720="sníž. přenesená",J720,0)</f>
        <v>0</v>
      </c>
      <c r="BI720" s="147">
        <f>IF(N720="nulová",J720,0)</f>
        <v>0</v>
      </c>
      <c r="BJ720" s="17" t="s">
        <v>86</v>
      </c>
      <c r="BK720" s="147">
        <f>ROUND(I720*H720,2)</f>
        <v>0</v>
      </c>
      <c r="BL720" s="17" t="s">
        <v>330</v>
      </c>
      <c r="BM720" s="146" t="s">
        <v>1853</v>
      </c>
    </row>
    <row r="721" spans="2:65" s="12" customFormat="1" x14ac:dyDescent="0.2">
      <c r="B721" s="229"/>
      <c r="C721" s="230"/>
      <c r="D721" s="231" t="s">
        <v>255</v>
      </c>
      <c r="E721" s="232" t="s">
        <v>1</v>
      </c>
      <c r="F721" s="233" t="s">
        <v>1854</v>
      </c>
      <c r="G721" s="230"/>
      <c r="H721" s="234">
        <v>172.55500000000001</v>
      </c>
      <c r="I721" s="247"/>
      <c r="J721" s="230"/>
      <c r="L721" s="148"/>
      <c r="M721" s="150"/>
      <c r="T721" s="151"/>
      <c r="AT721" s="149" t="s">
        <v>255</v>
      </c>
      <c r="AU721" s="149" t="s">
        <v>88</v>
      </c>
      <c r="AV721" s="12" t="s">
        <v>88</v>
      </c>
      <c r="AW721" s="12" t="s">
        <v>34</v>
      </c>
      <c r="AX721" s="12" t="s">
        <v>86</v>
      </c>
      <c r="AY721" s="149" t="s">
        <v>248</v>
      </c>
    </row>
    <row r="722" spans="2:65" s="1" customFormat="1" ht="33" customHeight="1" x14ac:dyDescent="0.2">
      <c r="B722" s="184"/>
      <c r="C722" s="222" t="s">
        <v>1855</v>
      </c>
      <c r="D722" s="222" t="s">
        <v>250</v>
      </c>
      <c r="E722" s="223" t="s">
        <v>1856</v>
      </c>
      <c r="F722" s="224" t="s">
        <v>1857</v>
      </c>
      <c r="G722" s="225" t="s">
        <v>193</v>
      </c>
      <c r="H722" s="226">
        <v>345.10899999999998</v>
      </c>
      <c r="I722" s="180">
        <v>0</v>
      </c>
      <c r="J722" s="228">
        <f>ROUND(I722*H722,2)</f>
        <v>0</v>
      </c>
      <c r="K722" s="141"/>
      <c r="L722" s="29"/>
      <c r="M722" s="142" t="s">
        <v>1</v>
      </c>
      <c r="N722" s="143" t="s">
        <v>43</v>
      </c>
      <c r="O722" s="144">
        <v>0.64200000000000002</v>
      </c>
      <c r="P722" s="144">
        <f>O722*H722</f>
        <v>221.559978</v>
      </c>
      <c r="Q722" s="144">
        <v>6.0000000000000001E-3</v>
      </c>
      <c r="R722" s="144">
        <f>Q722*H722</f>
        <v>2.0706539999999998</v>
      </c>
      <c r="S722" s="144">
        <v>0</v>
      </c>
      <c r="T722" s="145">
        <f>S722*H722</f>
        <v>0</v>
      </c>
      <c r="AR722" s="146" t="s">
        <v>330</v>
      </c>
      <c r="AT722" s="146" t="s">
        <v>250</v>
      </c>
      <c r="AU722" s="146" t="s">
        <v>88</v>
      </c>
      <c r="AY722" s="17" t="s">
        <v>248</v>
      </c>
      <c r="BE722" s="147">
        <f>IF(N722="základní",J722,0)</f>
        <v>0</v>
      </c>
      <c r="BF722" s="147">
        <f>IF(N722="snížená",J722,0)</f>
        <v>0</v>
      </c>
      <c r="BG722" s="147">
        <f>IF(N722="zákl. přenesená",J722,0)</f>
        <v>0</v>
      </c>
      <c r="BH722" s="147">
        <f>IF(N722="sníž. přenesená",J722,0)</f>
        <v>0</v>
      </c>
      <c r="BI722" s="147">
        <f>IF(N722="nulová",J722,0)</f>
        <v>0</v>
      </c>
      <c r="BJ722" s="17" t="s">
        <v>86</v>
      </c>
      <c r="BK722" s="147">
        <f>ROUND(I722*H722,2)</f>
        <v>0</v>
      </c>
      <c r="BL722" s="17" t="s">
        <v>330</v>
      </c>
      <c r="BM722" s="146" t="s">
        <v>1858</v>
      </c>
    </row>
    <row r="723" spans="2:65" s="12" customFormat="1" x14ac:dyDescent="0.2">
      <c r="B723" s="229"/>
      <c r="C723" s="230"/>
      <c r="D723" s="231" t="s">
        <v>255</v>
      </c>
      <c r="E723" s="232" t="s">
        <v>1</v>
      </c>
      <c r="F723" s="233" t="s">
        <v>478</v>
      </c>
      <c r="G723" s="230"/>
      <c r="H723" s="234">
        <v>345.10899999999998</v>
      </c>
      <c r="I723" s="247"/>
      <c r="J723" s="230"/>
      <c r="L723" s="148"/>
      <c r="M723" s="150"/>
      <c r="T723" s="151"/>
      <c r="AT723" s="149" t="s">
        <v>255</v>
      </c>
      <c r="AU723" s="149" t="s">
        <v>88</v>
      </c>
      <c r="AV723" s="12" t="s">
        <v>88</v>
      </c>
      <c r="AW723" s="12" t="s">
        <v>34</v>
      </c>
      <c r="AX723" s="12" t="s">
        <v>86</v>
      </c>
      <c r="AY723" s="149" t="s">
        <v>248</v>
      </c>
    </row>
    <row r="724" spans="2:65" s="1" customFormat="1" ht="16.5" customHeight="1" x14ac:dyDescent="0.2">
      <c r="B724" s="184"/>
      <c r="C724" s="240" t="s">
        <v>1859</v>
      </c>
      <c r="D724" s="240" t="s">
        <v>351</v>
      </c>
      <c r="E724" s="241" t="s">
        <v>1860</v>
      </c>
      <c r="F724" s="242" t="s">
        <v>1861</v>
      </c>
      <c r="G724" s="243" t="s">
        <v>193</v>
      </c>
      <c r="H724" s="244">
        <v>379.62</v>
      </c>
      <c r="I724" s="181">
        <v>0</v>
      </c>
      <c r="J724" s="246">
        <f>ROUND(I724*H724,2)</f>
        <v>0</v>
      </c>
      <c r="K724" s="156"/>
      <c r="L724" s="157"/>
      <c r="M724" s="158" t="s">
        <v>1</v>
      </c>
      <c r="N724" s="159" t="s">
        <v>43</v>
      </c>
      <c r="O724" s="144">
        <v>0</v>
      </c>
      <c r="P724" s="144">
        <f>O724*H724</f>
        <v>0</v>
      </c>
      <c r="Q724" s="144">
        <v>1.18E-2</v>
      </c>
      <c r="R724" s="144">
        <f>Q724*H724</f>
        <v>4.4795160000000003</v>
      </c>
      <c r="S724" s="144">
        <v>0</v>
      </c>
      <c r="T724" s="145">
        <f>S724*H724</f>
        <v>0</v>
      </c>
      <c r="AR724" s="146" t="s">
        <v>409</v>
      </c>
      <c r="AT724" s="146" t="s">
        <v>351</v>
      </c>
      <c r="AU724" s="146" t="s">
        <v>88</v>
      </c>
      <c r="AY724" s="17" t="s">
        <v>248</v>
      </c>
      <c r="BE724" s="147">
        <f>IF(N724="základní",J724,0)</f>
        <v>0</v>
      </c>
      <c r="BF724" s="147">
        <f>IF(N724="snížená",J724,0)</f>
        <v>0</v>
      </c>
      <c r="BG724" s="147">
        <f>IF(N724="zákl. přenesená",J724,0)</f>
        <v>0</v>
      </c>
      <c r="BH724" s="147">
        <f>IF(N724="sníž. přenesená",J724,0)</f>
        <v>0</v>
      </c>
      <c r="BI724" s="147">
        <f>IF(N724="nulová",J724,0)</f>
        <v>0</v>
      </c>
      <c r="BJ724" s="17" t="s">
        <v>86</v>
      </c>
      <c r="BK724" s="147">
        <f>ROUND(I724*H724,2)</f>
        <v>0</v>
      </c>
      <c r="BL724" s="17" t="s">
        <v>330</v>
      </c>
      <c r="BM724" s="146" t="s">
        <v>1862</v>
      </c>
    </row>
    <row r="725" spans="2:65" s="12" customFormat="1" x14ac:dyDescent="0.2">
      <c r="B725" s="229"/>
      <c r="C725" s="230"/>
      <c r="D725" s="231" t="s">
        <v>255</v>
      </c>
      <c r="E725" s="230"/>
      <c r="F725" s="233" t="s">
        <v>1863</v>
      </c>
      <c r="G725" s="230"/>
      <c r="H725" s="234">
        <v>379.62</v>
      </c>
      <c r="I725" s="247"/>
      <c r="J725" s="230"/>
      <c r="L725" s="148"/>
      <c r="M725" s="150"/>
      <c r="T725" s="151"/>
      <c r="AT725" s="149" t="s">
        <v>255</v>
      </c>
      <c r="AU725" s="149" t="s">
        <v>88</v>
      </c>
      <c r="AV725" s="12" t="s">
        <v>88</v>
      </c>
      <c r="AW725" s="12" t="s">
        <v>3</v>
      </c>
      <c r="AX725" s="12" t="s">
        <v>86</v>
      </c>
      <c r="AY725" s="149" t="s">
        <v>248</v>
      </c>
    </row>
    <row r="726" spans="2:65" s="1" customFormat="1" ht="24.15" customHeight="1" x14ac:dyDescent="0.2">
      <c r="B726" s="184"/>
      <c r="C726" s="222" t="s">
        <v>1864</v>
      </c>
      <c r="D726" s="222" t="s">
        <v>250</v>
      </c>
      <c r="E726" s="223" t="s">
        <v>1865</v>
      </c>
      <c r="F726" s="224" t="s">
        <v>1866</v>
      </c>
      <c r="G726" s="225" t="s">
        <v>193</v>
      </c>
      <c r="H726" s="226">
        <v>86.277000000000001</v>
      </c>
      <c r="I726" s="180">
        <v>0</v>
      </c>
      <c r="J726" s="228">
        <f>ROUND(I726*H726,2)</f>
        <v>0</v>
      </c>
      <c r="K726" s="141"/>
      <c r="L726" s="29"/>
      <c r="M726" s="142" t="s">
        <v>1</v>
      </c>
      <c r="N726" s="143" t="s">
        <v>43</v>
      </c>
      <c r="O726" s="144">
        <v>0.61499999999999999</v>
      </c>
      <c r="P726" s="144">
        <f>O726*H726</f>
        <v>53.060355000000001</v>
      </c>
      <c r="Q726" s="144">
        <v>0</v>
      </c>
      <c r="R726" s="144">
        <f>Q726*H726</f>
        <v>0</v>
      </c>
      <c r="S726" s="144">
        <v>0</v>
      </c>
      <c r="T726" s="145">
        <f>S726*H726</f>
        <v>0</v>
      </c>
      <c r="AR726" s="146" t="s">
        <v>330</v>
      </c>
      <c r="AT726" s="146" t="s">
        <v>250</v>
      </c>
      <c r="AU726" s="146" t="s">
        <v>88</v>
      </c>
      <c r="AY726" s="17" t="s">
        <v>248</v>
      </c>
      <c r="BE726" s="147">
        <f>IF(N726="základní",J726,0)</f>
        <v>0</v>
      </c>
      <c r="BF726" s="147">
        <f>IF(N726="snížená",J726,0)</f>
        <v>0</v>
      </c>
      <c r="BG726" s="147">
        <f>IF(N726="zákl. přenesená",J726,0)</f>
        <v>0</v>
      </c>
      <c r="BH726" s="147">
        <f>IF(N726="sníž. přenesená",J726,0)</f>
        <v>0</v>
      </c>
      <c r="BI726" s="147">
        <f>IF(N726="nulová",J726,0)</f>
        <v>0</v>
      </c>
      <c r="BJ726" s="17" t="s">
        <v>86</v>
      </c>
      <c r="BK726" s="147">
        <f>ROUND(I726*H726,2)</f>
        <v>0</v>
      </c>
      <c r="BL726" s="17" t="s">
        <v>330</v>
      </c>
      <c r="BM726" s="146" t="s">
        <v>1867</v>
      </c>
    </row>
    <row r="727" spans="2:65" s="12" customFormat="1" x14ac:dyDescent="0.2">
      <c r="B727" s="229"/>
      <c r="C727" s="230"/>
      <c r="D727" s="231" t="s">
        <v>255</v>
      </c>
      <c r="E727" s="232" t="s">
        <v>1</v>
      </c>
      <c r="F727" s="233" t="s">
        <v>1849</v>
      </c>
      <c r="G727" s="230"/>
      <c r="H727" s="234">
        <v>86.277000000000001</v>
      </c>
      <c r="I727" s="247"/>
      <c r="J727" s="230"/>
      <c r="L727" s="148"/>
      <c r="M727" s="150"/>
      <c r="T727" s="151"/>
      <c r="AT727" s="149" t="s">
        <v>255</v>
      </c>
      <c r="AU727" s="149" t="s">
        <v>88</v>
      </c>
      <c r="AV727" s="12" t="s">
        <v>88</v>
      </c>
      <c r="AW727" s="12" t="s">
        <v>34</v>
      </c>
      <c r="AX727" s="12" t="s">
        <v>86</v>
      </c>
      <c r="AY727" s="149" t="s">
        <v>248</v>
      </c>
    </row>
    <row r="728" spans="2:65" s="1" customFormat="1" ht="24.15" customHeight="1" x14ac:dyDescent="0.2">
      <c r="B728" s="184"/>
      <c r="C728" s="222" t="s">
        <v>1868</v>
      </c>
      <c r="D728" s="222" t="s">
        <v>250</v>
      </c>
      <c r="E728" s="223" t="s">
        <v>1869</v>
      </c>
      <c r="F728" s="224" t="s">
        <v>1870</v>
      </c>
      <c r="G728" s="225" t="s">
        <v>283</v>
      </c>
      <c r="H728" s="226">
        <v>163.95</v>
      </c>
      <c r="I728" s="180">
        <v>0</v>
      </c>
      <c r="J728" s="228">
        <f>ROUND(I728*H728,2)</f>
        <v>0</v>
      </c>
      <c r="K728" s="141"/>
      <c r="L728" s="29"/>
      <c r="M728" s="142" t="s">
        <v>1</v>
      </c>
      <c r="N728" s="143" t="s">
        <v>43</v>
      </c>
      <c r="O728" s="144">
        <v>0.16</v>
      </c>
      <c r="P728" s="144">
        <f>O728*H728</f>
        <v>26.231999999999999</v>
      </c>
      <c r="Q728" s="144">
        <v>1.8000000000000001E-4</v>
      </c>
      <c r="R728" s="144">
        <f>Q728*H728</f>
        <v>2.9510999999999999E-2</v>
      </c>
      <c r="S728" s="144">
        <v>0</v>
      </c>
      <c r="T728" s="145">
        <f>S728*H728</f>
        <v>0</v>
      </c>
      <c r="AR728" s="146" t="s">
        <v>330</v>
      </c>
      <c r="AT728" s="146" t="s">
        <v>250</v>
      </c>
      <c r="AU728" s="146" t="s">
        <v>88</v>
      </c>
      <c r="AY728" s="17" t="s">
        <v>248</v>
      </c>
      <c r="BE728" s="147">
        <f>IF(N728="základní",J728,0)</f>
        <v>0</v>
      </c>
      <c r="BF728" s="147">
        <f>IF(N728="snížená",J728,0)</f>
        <v>0</v>
      </c>
      <c r="BG728" s="147">
        <f>IF(N728="zákl. přenesená",J728,0)</f>
        <v>0</v>
      </c>
      <c r="BH728" s="147">
        <f>IF(N728="sníž. přenesená",J728,0)</f>
        <v>0</v>
      </c>
      <c r="BI728" s="147">
        <f>IF(N728="nulová",J728,0)</f>
        <v>0</v>
      </c>
      <c r="BJ728" s="17" t="s">
        <v>86</v>
      </c>
      <c r="BK728" s="147">
        <f>ROUND(I728*H728,2)</f>
        <v>0</v>
      </c>
      <c r="BL728" s="17" t="s">
        <v>330</v>
      </c>
      <c r="BM728" s="146" t="s">
        <v>1871</v>
      </c>
    </row>
    <row r="729" spans="2:65" s="12" customFormat="1" x14ac:dyDescent="0.2">
      <c r="B729" s="229"/>
      <c r="C729" s="230"/>
      <c r="D729" s="231" t="s">
        <v>255</v>
      </c>
      <c r="E729" s="232" t="s">
        <v>1</v>
      </c>
      <c r="F729" s="233" t="s">
        <v>709</v>
      </c>
      <c r="G729" s="230"/>
      <c r="H729" s="234">
        <v>163.95</v>
      </c>
      <c r="I729" s="247"/>
      <c r="J729" s="230"/>
      <c r="L729" s="148"/>
      <c r="M729" s="150"/>
      <c r="T729" s="151"/>
      <c r="AT729" s="149" t="s">
        <v>255</v>
      </c>
      <c r="AU729" s="149" t="s">
        <v>88</v>
      </c>
      <c r="AV729" s="12" t="s">
        <v>88</v>
      </c>
      <c r="AW729" s="12" t="s">
        <v>34</v>
      </c>
      <c r="AX729" s="12" t="s">
        <v>86</v>
      </c>
      <c r="AY729" s="149" t="s">
        <v>248</v>
      </c>
    </row>
    <row r="730" spans="2:65" s="1" customFormat="1" ht="16.5" customHeight="1" x14ac:dyDescent="0.2">
      <c r="B730" s="184"/>
      <c r="C730" s="240" t="s">
        <v>1872</v>
      </c>
      <c r="D730" s="240" t="s">
        <v>351</v>
      </c>
      <c r="E730" s="241" t="s">
        <v>1873</v>
      </c>
      <c r="F730" s="242" t="s">
        <v>1874</v>
      </c>
      <c r="G730" s="243" t="s">
        <v>283</v>
      </c>
      <c r="H730" s="244">
        <v>180.345</v>
      </c>
      <c r="I730" s="181">
        <v>0</v>
      </c>
      <c r="J730" s="246">
        <f>ROUND(I730*H730,2)</f>
        <v>0</v>
      </c>
      <c r="K730" s="156"/>
      <c r="L730" s="157"/>
      <c r="M730" s="158" t="s">
        <v>1</v>
      </c>
      <c r="N730" s="159" t="s">
        <v>43</v>
      </c>
      <c r="O730" s="144">
        <v>0</v>
      </c>
      <c r="P730" s="144">
        <f>O730*H730</f>
        <v>0</v>
      </c>
      <c r="Q730" s="144">
        <v>2.9999999999999997E-4</v>
      </c>
      <c r="R730" s="144">
        <f>Q730*H730</f>
        <v>5.4103499999999992E-2</v>
      </c>
      <c r="S730" s="144">
        <v>0</v>
      </c>
      <c r="T730" s="145">
        <f>S730*H730</f>
        <v>0</v>
      </c>
      <c r="AR730" s="146" t="s">
        <v>409</v>
      </c>
      <c r="AT730" s="146" t="s">
        <v>351</v>
      </c>
      <c r="AU730" s="146" t="s">
        <v>88</v>
      </c>
      <c r="AY730" s="17" t="s">
        <v>248</v>
      </c>
      <c r="BE730" s="147">
        <f>IF(N730="základní",J730,0)</f>
        <v>0</v>
      </c>
      <c r="BF730" s="147">
        <f>IF(N730="snížená",J730,0)</f>
        <v>0</v>
      </c>
      <c r="BG730" s="147">
        <f>IF(N730="zákl. přenesená",J730,0)</f>
        <v>0</v>
      </c>
      <c r="BH730" s="147">
        <f>IF(N730="sníž. přenesená",J730,0)</f>
        <v>0</v>
      </c>
      <c r="BI730" s="147">
        <f>IF(N730="nulová",J730,0)</f>
        <v>0</v>
      </c>
      <c r="BJ730" s="17" t="s">
        <v>86</v>
      </c>
      <c r="BK730" s="147">
        <f>ROUND(I730*H730,2)</f>
        <v>0</v>
      </c>
      <c r="BL730" s="17" t="s">
        <v>330</v>
      </c>
      <c r="BM730" s="146" t="s">
        <v>1875</v>
      </c>
    </row>
    <row r="731" spans="2:65" s="12" customFormat="1" x14ac:dyDescent="0.2">
      <c r="B731" s="229"/>
      <c r="C731" s="230"/>
      <c r="D731" s="231" t="s">
        <v>255</v>
      </c>
      <c r="E731" s="230"/>
      <c r="F731" s="233" t="s">
        <v>1876</v>
      </c>
      <c r="G731" s="230"/>
      <c r="H731" s="234">
        <v>180.345</v>
      </c>
      <c r="I731" s="247"/>
      <c r="J731" s="230"/>
      <c r="L731" s="148"/>
      <c r="M731" s="150"/>
      <c r="T731" s="151"/>
      <c r="AT731" s="149" t="s">
        <v>255</v>
      </c>
      <c r="AU731" s="149" t="s">
        <v>88</v>
      </c>
      <c r="AV731" s="12" t="s">
        <v>88</v>
      </c>
      <c r="AW731" s="12" t="s">
        <v>3</v>
      </c>
      <c r="AX731" s="12" t="s">
        <v>86</v>
      </c>
      <c r="AY731" s="149" t="s">
        <v>248</v>
      </c>
    </row>
    <row r="732" spans="2:65" s="1" customFormat="1" ht="24.15" customHeight="1" x14ac:dyDescent="0.2">
      <c r="B732" s="184"/>
      <c r="C732" s="222" t="s">
        <v>1877</v>
      </c>
      <c r="D732" s="222" t="s">
        <v>250</v>
      </c>
      <c r="E732" s="223" t="s">
        <v>1878</v>
      </c>
      <c r="F732" s="224" t="s">
        <v>1879</v>
      </c>
      <c r="G732" s="225" t="s">
        <v>283</v>
      </c>
      <c r="H732" s="226">
        <v>32</v>
      </c>
      <c r="I732" s="180">
        <v>0</v>
      </c>
      <c r="J732" s="228">
        <f>ROUND(I732*H732,2)</f>
        <v>0</v>
      </c>
      <c r="K732" s="141"/>
      <c r="L732" s="29"/>
      <c r="M732" s="142" t="s">
        <v>1</v>
      </c>
      <c r="N732" s="143" t="s">
        <v>43</v>
      </c>
      <c r="O732" s="144">
        <v>0.248</v>
      </c>
      <c r="P732" s="144">
        <f>O732*H732</f>
        <v>7.9359999999999999</v>
      </c>
      <c r="Q732" s="144">
        <v>2.0000000000000001E-4</v>
      </c>
      <c r="R732" s="144">
        <f>Q732*H732</f>
        <v>6.4000000000000003E-3</v>
      </c>
      <c r="S732" s="144">
        <v>0</v>
      </c>
      <c r="T732" s="145">
        <f>S732*H732</f>
        <v>0</v>
      </c>
      <c r="AR732" s="146" t="s">
        <v>330</v>
      </c>
      <c r="AT732" s="146" t="s">
        <v>250</v>
      </c>
      <c r="AU732" s="146" t="s">
        <v>88</v>
      </c>
      <c r="AY732" s="17" t="s">
        <v>248</v>
      </c>
      <c r="BE732" s="147">
        <f>IF(N732="základní",J732,0)</f>
        <v>0</v>
      </c>
      <c r="BF732" s="147">
        <f>IF(N732="snížená",J732,0)</f>
        <v>0</v>
      </c>
      <c r="BG732" s="147">
        <f>IF(N732="zákl. přenesená",J732,0)</f>
        <v>0</v>
      </c>
      <c r="BH732" s="147">
        <f>IF(N732="sníž. přenesená",J732,0)</f>
        <v>0</v>
      </c>
      <c r="BI732" s="147">
        <f>IF(N732="nulová",J732,0)</f>
        <v>0</v>
      </c>
      <c r="BJ732" s="17" t="s">
        <v>86</v>
      </c>
      <c r="BK732" s="147">
        <f>ROUND(I732*H732,2)</f>
        <v>0</v>
      </c>
      <c r="BL732" s="17" t="s">
        <v>330</v>
      </c>
      <c r="BM732" s="146" t="s">
        <v>1880</v>
      </c>
    </row>
    <row r="733" spans="2:65" s="12" customFormat="1" x14ac:dyDescent="0.2">
      <c r="B733" s="229"/>
      <c r="C733" s="230"/>
      <c r="D733" s="231" t="s">
        <v>255</v>
      </c>
      <c r="E733" s="232" t="s">
        <v>1</v>
      </c>
      <c r="F733" s="233" t="s">
        <v>1881</v>
      </c>
      <c r="G733" s="230"/>
      <c r="H733" s="234">
        <v>32</v>
      </c>
      <c r="I733" s="247"/>
      <c r="J733" s="230"/>
      <c r="L733" s="148"/>
      <c r="M733" s="150"/>
      <c r="T733" s="151"/>
      <c r="AT733" s="149" t="s">
        <v>255</v>
      </c>
      <c r="AU733" s="149" t="s">
        <v>88</v>
      </c>
      <c r="AV733" s="12" t="s">
        <v>88</v>
      </c>
      <c r="AW733" s="12" t="s">
        <v>34</v>
      </c>
      <c r="AX733" s="12" t="s">
        <v>86</v>
      </c>
      <c r="AY733" s="149" t="s">
        <v>248</v>
      </c>
    </row>
    <row r="734" spans="2:65" s="1" customFormat="1" ht="16.5" customHeight="1" x14ac:dyDescent="0.2">
      <c r="B734" s="184"/>
      <c r="C734" s="240" t="s">
        <v>1882</v>
      </c>
      <c r="D734" s="240" t="s">
        <v>351</v>
      </c>
      <c r="E734" s="241" t="s">
        <v>1883</v>
      </c>
      <c r="F734" s="242" t="s">
        <v>1884</v>
      </c>
      <c r="G734" s="243" t="s">
        <v>283</v>
      </c>
      <c r="H734" s="244">
        <v>35.200000000000003</v>
      </c>
      <c r="I734" s="181">
        <v>0</v>
      </c>
      <c r="J734" s="246">
        <f>ROUND(I734*H734,2)</f>
        <v>0</v>
      </c>
      <c r="K734" s="156"/>
      <c r="L734" s="157"/>
      <c r="M734" s="158" t="s">
        <v>1</v>
      </c>
      <c r="N734" s="159" t="s">
        <v>43</v>
      </c>
      <c r="O734" s="144">
        <v>0</v>
      </c>
      <c r="P734" s="144">
        <f>O734*H734</f>
        <v>0</v>
      </c>
      <c r="Q734" s="144">
        <v>3.2000000000000003E-4</v>
      </c>
      <c r="R734" s="144">
        <f>Q734*H734</f>
        <v>1.1264000000000001E-2</v>
      </c>
      <c r="S734" s="144">
        <v>0</v>
      </c>
      <c r="T734" s="145">
        <f>S734*H734</f>
        <v>0</v>
      </c>
      <c r="AR734" s="146" t="s">
        <v>409</v>
      </c>
      <c r="AT734" s="146" t="s">
        <v>351</v>
      </c>
      <c r="AU734" s="146" t="s">
        <v>88</v>
      </c>
      <c r="AY734" s="17" t="s">
        <v>248</v>
      </c>
      <c r="BE734" s="147">
        <f>IF(N734="základní",J734,0)</f>
        <v>0</v>
      </c>
      <c r="BF734" s="147">
        <f>IF(N734="snížená",J734,0)</f>
        <v>0</v>
      </c>
      <c r="BG734" s="147">
        <f>IF(N734="zákl. přenesená",J734,0)</f>
        <v>0</v>
      </c>
      <c r="BH734" s="147">
        <f>IF(N734="sníž. přenesená",J734,0)</f>
        <v>0</v>
      </c>
      <c r="BI734" s="147">
        <f>IF(N734="nulová",J734,0)</f>
        <v>0</v>
      </c>
      <c r="BJ734" s="17" t="s">
        <v>86</v>
      </c>
      <c r="BK734" s="147">
        <f>ROUND(I734*H734,2)</f>
        <v>0</v>
      </c>
      <c r="BL734" s="17" t="s">
        <v>330</v>
      </c>
      <c r="BM734" s="146" t="s">
        <v>1885</v>
      </c>
    </row>
    <row r="735" spans="2:65" s="12" customFormat="1" x14ac:dyDescent="0.2">
      <c r="B735" s="229"/>
      <c r="C735" s="230"/>
      <c r="D735" s="231" t="s">
        <v>255</v>
      </c>
      <c r="E735" s="230"/>
      <c r="F735" s="233" t="s">
        <v>1886</v>
      </c>
      <c r="G735" s="230"/>
      <c r="H735" s="234">
        <v>35.200000000000003</v>
      </c>
      <c r="I735" s="247"/>
      <c r="J735" s="230"/>
      <c r="L735" s="148"/>
      <c r="M735" s="150"/>
      <c r="T735" s="151"/>
      <c r="AT735" s="149" t="s">
        <v>255</v>
      </c>
      <c r="AU735" s="149" t="s">
        <v>88</v>
      </c>
      <c r="AV735" s="12" t="s">
        <v>88</v>
      </c>
      <c r="AW735" s="12" t="s">
        <v>3</v>
      </c>
      <c r="AX735" s="12" t="s">
        <v>86</v>
      </c>
      <c r="AY735" s="149" t="s">
        <v>248</v>
      </c>
    </row>
    <row r="736" spans="2:65" s="1" customFormat="1" ht="24.15" customHeight="1" x14ac:dyDescent="0.2">
      <c r="B736" s="184"/>
      <c r="C736" s="222" t="s">
        <v>1887</v>
      </c>
      <c r="D736" s="222" t="s">
        <v>250</v>
      </c>
      <c r="E736" s="223" t="s">
        <v>1888</v>
      </c>
      <c r="F736" s="224" t="s">
        <v>1889</v>
      </c>
      <c r="G736" s="225" t="s">
        <v>1136</v>
      </c>
      <c r="H736" s="263">
        <v>0</v>
      </c>
      <c r="I736" s="180">
        <v>0</v>
      </c>
      <c r="J736" s="228">
        <f>ROUND(I736*H736,2)</f>
        <v>0</v>
      </c>
      <c r="K736" s="141"/>
      <c r="L736" s="29"/>
      <c r="M736" s="142" t="s">
        <v>1</v>
      </c>
      <c r="N736" s="143" t="s">
        <v>43</v>
      </c>
      <c r="O736" s="144">
        <v>0</v>
      </c>
      <c r="P736" s="144">
        <f>O736*H736</f>
        <v>0</v>
      </c>
      <c r="Q736" s="144">
        <v>0</v>
      </c>
      <c r="R736" s="144">
        <f>Q736*H736</f>
        <v>0</v>
      </c>
      <c r="S736" s="144">
        <v>0</v>
      </c>
      <c r="T736" s="145">
        <f>S736*H736</f>
        <v>0</v>
      </c>
      <c r="AR736" s="146" t="s">
        <v>330</v>
      </c>
      <c r="AT736" s="146" t="s">
        <v>250</v>
      </c>
      <c r="AU736" s="146" t="s">
        <v>88</v>
      </c>
      <c r="AY736" s="17" t="s">
        <v>248</v>
      </c>
      <c r="BE736" s="147">
        <f>IF(N736="základní",J736,0)</f>
        <v>0</v>
      </c>
      <c r="BF736" s="147">
        <f>IF(N736="snížená",J736,0)</f>
        <v>0</v>
      </c>
      <c r="BG736" s="147">
        <f>IF(N736="zákl. přenesená",J736,0)</f>
        <v>0</v>
      </c>
      <c r="BH736" s="147">
        <f>IF(N736="sníž. přenesená",J736,0)</f>
        <v>0</v>
      </c>
      <c r="BI736" s="147">
        <f>IF(N736="nulová",J736,0)</f>
        <v>0</v>
      </c>
      <c r="BJ736" s="17" t="s">
        <v>86</v>
      </c>
      <c r="BK736" s="147">
        <f>ROUND(I736*H736,2)</f>
        <v>0</v>
      </c>
      <c r="BL736" s="17" t="s">
        <v>330</v>
      </c>
      <c r="BM736" s="146" t="s">
        <v>1890</v>
      </c>
    </row>
    <row r="737" spans="2:65" s="11" customFormat="1" ht="23" customHeight="1" x14ac:dyDescent="0.25">
      <c r="B737" s="215"/>
      <c r="C737" s="216"/>
      <c r="D737" s="217" t="s">
        <v>77</v>
      </c>
      <c r="E737" s="220" t="s">
        <v>1891</v>
      </c>
      <c r="F737" s="220" t="s">
        <v>1892</v>
      </c>
      <c r="G737" s="216"/>
      <c r="H737" s="216"/>
      <c r="I737" s="249"/>
      <c r="J737" s="221">
        <f>BK737</f>
        <v>0</v>
      </c>
      <c r="L737" s="123"/>
      <c r="M737" s="127"/>
      <c r="P737" s="128">
        <f>SUM(P738:P741)</f>
        <v>218.09744099999998</v>
      </c>
      <c r="R737" s="128">
        <f>SUM(R738:R741)</f>
        <v>0.46734728999999992</v>
      </c>
      <c r="T737" s="129">
        <f>SUM(T738:T741)</f>
        <v>0</v>
      </c>
      <c r="AR737" s="124" t="s">
        <v>88</v>
      </c>
      <c r="AT737" s="130" t="s">
        <v>77</v>
      </c>
      <c r="AU737" s="130" t="s">
        <v>86</v>
      </c>
      <c r="AY737" s="124" t="s">
        <v>248</v>
      </c>
      <c r="BK737" s="131">
        <f>SUM(BK738:BK741)</f>
        <v>0</v>
      </c>
    </row>
    <row r="738" spans="2:65" s="1" customFormat="1" ht="24.15" customHeight="1" x14ac:dyDescent="0.2">
      <c r="B738" s="184"/>
      <c r="C738" s="222" t="s">
        <v>1893</v>
      </c>
      <c r="D738" s="222" t="s">
        <v>250</v>
      </c>
      <c r="E738" s="223" t="s">
        <v>1894</v>
      </c>
      <c r="F738" s="224" t="s">
        <v>1895</v>
      </c>
      <c r="G738" s="225" t="s">
        <v>193</v>
      </c>
      <c r="H738" s="226">
        <v>89.82</v>
      </c>
      <c r="I738" s="180">
        <v>0</v>
      </c>
      <c r="J738" s="228">
        <f>ROUND(I738*H738,2)</f>
        <v>0</v>
      </c>
      <c r="K738" s="141"/>
      <c r="L738" s="29"/>
      <c r="M738" s="142" t="s">
        <v>1</v>
      </c>
      <c r="N738" s="143" t="s">
        <v>43</v>
      </c>
      <c r="O738" s="144">
        <v>0.108</v>
      </c>
      <c r="P738" s="144">
        <f>O738*H738</f>
        <v>9.7005599999999994</v>
      </c>
      <c r="Q738" s="144">
        <v>1.7000000000000001E-4</v>
      </c>
      <c r="R738" s="144">
        <f>Q738*H738</f>
        <v>1.5269400000000001E-2</v>
      </c>
      <c r="S738" s="144">
        <v>0</v>
      </c>
      <c r="T738" s="145">
        <f>S738*H738</f>
        <v>0</v>
      </c>
      <c r="AR738" s="146" t="s">
        <v>330</v>
      </c>
      <c r="AT738" s="146" t="s">
        <v>250</v>
      </c>
      <c r="AU738" s="146" t="s">
        <v>88</v>
      </c>
      <c r="AY738" s="17" t="s">
        <v>248</v>
      </c>
      <c r="BE738" s="147">
        <f>IF(N738="základní",J738,0)</f>
        <v>0</v>
      </c>
      <c r="BF738" s="147">
        <f>IF(N738="snížená",J738,0)</f>
        <v>0</v>
      </c>
      <c r="BG738" s="147">
        <f>IF(N738="zákl. přenesená",J738,0)</f>
        <v>0</v>
      </c>
      <c r="BH738" s="147">
        <f>IF(N738="sníž. přenesená",J738,0)</f>
        <v>0</v>
      </c>
      <c r="BI738" s="147">
        <f>IF(N738="nulová",J738,0)</f>
        <v>0</v>
      </c>
      <c r="BJ738" s="17" t="s">
        <v>86</v>
      </c>
      <c r="BK738" s="147">
        <f>ROUND(I738*H738,2)</f>
        <v>0</v>
      </c>
      <c r="BL738" s="17" t="s">
        <v>330</v>
      </c>
      <c r="BM738" s="146" t="s">
        <v>1896</v>
      </c>
    </row>
    <row r="739" spans="2:65" s="12" customFormat="1" x14ac:dyDescent="0.2">
      <c r="B739" s="229"/>
      <c r="C739" s="230"/>
      <c r="D739" s="231" t="s">
        <v>255</v>
      </c>
      <c r="E739" s="232" t="s">
        <v>1</v>
      </c>
      <c r="F739" s="233" t="s">
        <v>1897</v>
      </c>
      <c r="G739" s="230"/>
      <c r="H739" s="234">
        <v>89.82</v>
      </c>
      <c r="I739" s="247"/>
      <c r="J739" s="230"/>
      <c r="L739" s="148"/>
      <c r="M739" s="150"/>
      <c r="T739" s="151"/>
      <c r="AT739" s="149" t="s">
        <v>255</v>
      </c>
      <c r="AU739" s="149" t="s">
        <v>88</v>
      </c>
      <c r="AV739" s="12" t="s">
        <v>88</v>
      </c>
      <c r="AW739" s="12" t="s">
        <v>34</v>
      </c>
      <c r="AX739" s="12" t="s">
        <v>86</v>
      </c>
      <c r="AY739" s="149" t="s">
        <v>248</v>
      </c>
    </row>
    <row r="740" spans="2:65" s="1" customFormat="1" ht="24.15" customHeight="1" x14ac:dyDescent="0.2">
      <c r="B740" s="184"/>
      <c r="C740" s="222" t="s">
        <v>1898</v>
      </c>
      <c r="D740" s="222" t="s">
        <v>250</v>
      </c>
      <c r="E740" s="223" t="s">
        <v>1899</v>
      </c>
      <c r="F740" s="224" t="s">
        <v>1900</v>
      </c>
      <c r="G740" s="225" t="s">
        <v>193</v>
      </c>
      <c r="H740" s="226">
        <v>1102.6289999999999</v>
      </c>
      <c r="I740" s="180">
        <v>0</v>
      </c>
      <c r="J740" s="228">
        <f>ROUND(I740*H740,2)</f>
        <v>0</v>
      </c>
      <c r="K740" s="141"/>
      <c r="L740" s="29"/>
      <c r="M740" s="142" t="s">
        <v>1</v>
      </c>
      <c r="N740" s="143" t="s">
        <v>43</v>
      </c>
      <c r="O740" s="144">
        <v>0.189</v>
      </c>
      <c r="P740" s="144">
        <f>O740*H740</f>
        <v>208.39688099999998</v>
      </c>
      <c r="Q740" s="144">
        <v>4.0999999999999999E-4</v>
      </c>
      <c r="R740" s="144">
        <f>Q740*H740</f>
        <v>0.45207788999999993</v>
      </c>
      <c r="S740" s="144">
        <v>0</v>
      </c>
      <c r="T740" s="145">
        <f>S740*H740</f>
        <v>0</v>
      </c>
      <c r="AR740" s="146" t="s">
        <v>330</v>
      </c>
      <c r="AT740" s="146" t="s">
        <v>250</v>
      </c>
      <c r="AU740" s="146" t="s">
        <v>88</v>
      </c>
      <c r="AY740" s="17" t="s">
        <v>248</v>
      </c>
      <c r="BE740" s="147">
        <f>IF(N740="základní",J740,0)</f>
        <v>0</v>
      </c>
      <c r="BF740" s="147">
        <f>IF(N740="snížená",J740,0)</f>
        <v>0</v>
      </c>
      <c r="BG740" s="147">
        <f>IF(N740="zákl. přenesená",J740,0)</f>
        <v>0</v>
      </c>
      <c r="BH740" s="147">
        <f>IF(N740="sníž. přenesená",J740,0)</f>
        <v>0</v>
      </c>
      <c r="BI740" s="147">
        <f>IF(N740="nulová",J740,0)</f>
        <v>0</v>
      </c>
      <c r="BJ740" s="17" t="s">
        <v>86</v>
      </c>
      <c r="BK740" s="147">
        <f>ROUND(I740*H740,2)</f>
        <v>0</v>
      </c>
      <c r="BL740" s="17" t="s">
        <v>330</v>
      </c>
      <c r="BM740" s="146" t="s">
        <v>1901</v>
      </c>
    </row>
    <row r="741" spans="2:65" s="12" customFormat="1" x14ac:dyDescent="0.2">
      <c r="B741" s="229"/>
      <c r="C741" s="230"/>
      <c r="D741" s="231" t="s">
        <v>255</v>
      </c>
      <c r="E741" s="232" t="s">
        <v>1</v>
      </c>
      <c r="F741" s="233" t="s">
        <v>1902</v>
      </c>
      <c r="G741" s="230"/>
      <c r="H741" s="234">
        <v>1102.6289999999999</v>
      </c>
      <c r="I741" s="247"/>
      <c r="J741" s="230"/>
      <c r="L741" s="148"/>
      <c r="M741" s="150"/>
      <c r="T741" s="151"/>
      <c r="AT741" s="149" t="s">
        <v>255</v>
      </c>
      <c r="AU741" s="149" t="s">
        <v>88</v>
      </c>
      <c r="AV741" s="12" t="s">
        <v>88</v>
      </c>
      <c r="AW741" s="12" t="s">
        <v>34</v>
      </c>
      <c r="AX741" s="12" t="s">
        <v>86</v>
      </c>
      <c r="AY741" s="149" t="s">
        <v>248</v>
      </c>
    </row>
    <row r="742" spans="2:65" s="11" customFormat="1" ht="23" customHeight="1" x14ac:dyDescent="0.25">
      <c r="B742" s="215"/>
      <c r="C742" s="216"/>
      <c r="D742" s="217" t="s">
        <v>77</v>
      </c>
      <c r="E742" s="220" t="s">
        <v>1903</v>
      </c>
      <c r="F742" s="220" t="s">
        <v>1904</v>
      </c>
      <c r="G742" s="216"/>
      <c r="H742" s="216"/>
      <c r="I742" s="249"/>
      <c r="J742" s="221">
        <f>BK742</f>
        <v>0</v>
      </c>
      <c r="L742" s="123"/>
      <c r="M742" s="127"/>
      <c r="P742" s="128">
        <f>SUM(P743:P759)</f>
        <v>388.84071800000004</v>
      </c>
      <c r="R742" s="128">
        <f>SUM(R743:R759)</f>
        <v>1.0589920599999998</v>
      </c>
      <c r="T742" s="129">
        <f>SUM(T743:T759)</f>
        <v>0</v>
      </c>
      <c r="AR742" s="124" t="s">
        <v>88</v>
      </c>
      <c r="AT742" s="130" t="s">
        <v>77</v>
      </c>
      <c r="AU742" s="130" t="s">
        <v>86</v>
      </c>
      <c r="AY742" s="124" t="s">
        <v>248</v>
      </c>
      <c r="BK742" s="131">
        <f>SUM(BK743:BK759)</f>
        <v>0</v>
      </c>
    </row>
    <row r="743" spans="2:65" s="1" customFormat="1" ht="24.15" customHeight="1" x14ac:dyDescent="0.2">
      <c r="B743" s="184"/>
      <c r="C743" s="222" t="s">
        <v>1905</v>
      </c>
      <c r="D743" s="222" t="s">
        <v>250</v>
      </c>
      <c r="E743" s="223" t="s">
        <v>1906</v>
      </c>
      <c r="F743" s="224" t="s">
        <v>1907</v>
      </c>
      <c r="G743" s="225" t="s">
        <v>193</v>
      </c>
      <c r="H743" s="226">
        <v>2705.0709999999999</v>
      </c>
      <c r="I743" s="180">
        <v>0</v>
      </c>
      <c r="J743" s="228">
        <f>ROUND(I743*H743,2)</f>
        <v>0</v>
      </c>
      <c r="K743" s="141"/>
      <c r="L743" s="29"/>
      <c r="M743" s="142" t="s">
        <v>1</v>
      </c>
      <c r="N743" s="143" t="s">
        <v>43</v>
      </c>
      <c r="O743" s="144">
        <v>1.2E-2</v>
      </c>
      <c r="P743" s="144">
        <f>O743*H743</f>
        <v>32.460852000000003</v>
      </c>
      <c r="Q743" s="144">
        <v>0</v>
      </c>
      <c r="R743" s="144">
        <f>Q743*H743</f>
        <v>0</v>
      </c>
      <c r="S743" s="144">
        <v>0</v>
      </c>
      <c r="T743" s="145">
        <f>S743*H743</f>
        <v>0</v>
      </c>
      <c r="AR743" s="146" t="s">
        <v>330</v>
      </c>
      <c r="AT743" s="146" t="s">
        <v>250</v>
      </c>
      <c r="AU743" s="146" t="s">
        <v>88</v>
      </c>
      <c r="AY743" s="17" t="s">
        <v>248</v>
      </c>
      <c r="BE743" s="147">
        <f>IF(N743="základní",J743,0)</f>
        <v>0</v>
      </c>
      <c r="BF743" s="147">
        <f>IF(N743="snížená",J743,0)</f>
        <v>0</v>
      </c>
      <c r="BG743" s="147">
        <f>IF(N743="zákl. přenesená",J743,0)</f>
        <v>0</v>
      </c>
      <c r="BH743" s="147">
        <f>IF(N743="sníž. přenesená",J743,0)</f>
        <v>0</v>
      </c>
      <c r="BI743" s="147">
        <f>IF(N743="nulová",J743,0)</f>
        <v>0</v>
      </c>
      <c r="BJ743" s="17" t="s">
        <v>86</v>
      </c>
      <c r="BK743" s="147">
        <f>ROUND(I743*H743,2)</f>
        <v>0</v>
      </c>
      <c r="BL743" s="17" t="s">
        <v>330</v>
      </c>
      <c r="BM743" s="146" t="s">
        <v>1908</v>
      </c>
    </row>
    <row r="744" spans="2:65" s="12" customFormat="1" x14ac:dyDescent="0.2">
      <c r="B744" s="229"/>
      <c r="C744" s="230"/>
      <c r="D744" s="231" t="s">
        <v>255</v>
      </c>
      <c r="E744" s="232" t="s">
        <v>1</v>
      </c>
      <c r="F744" s="233" t="s">
        <v>1909</v>
      </c>
      <c r="G744" s="230"/>
      <c r="H744" s="234">
        <v>1027.377</v>
      </c>
      <c r="I744" s="247"/>
      <c r="J744" s="230"/>
      <c r="L744" s="148"/>
      <c r="M744" s="150"/>
      <c r="T744" s="151"/>
      <c r="AT744" s="149" t="s">
        <v>255</v>
      </c>
      <c r="AU744" s="149" t="s">
        <v>88</v>
      </c>
      <c r="AV744" s="12" t="s">
        <v>88</v>
      </c>
      <c r="AW744" s="12" t="s">
        <v>34</v>
      </c>
      <c r="AX744" s="12" t="s">
        <v>78</v>
      </c>
      <c r="AY744" s="149" t="s">
        <v>248</v>
      </c>
    </row>
    <row r="745" spans="2:65" s="14" customFormat="1" x14ac:dyDescent="0.2">
      <c r="B745" s="254"/>
      <c r="C745" s="255"/>
      <c r="D745" s="231" t="s">
        <v>255</v>
      </c>
      <c r="E745" s="256" t="s">
        <v>1</v>
      </c>
      <c r="F745" s="257" t="s">
        <v>957</v>
      </c>
      <c r="G745" s="255"/>
      <c r="H745" s="258">
        <v>1027.377</v>
      </c>
      <c r="I745" s="252"/>
      <c r="J745" s="255"/>
      <c r="L745" s="167"/>
      <c r="M745" s="169"/>
      <c r="T745" s="170"/>
      <c r="AT745" s="168" t="s">
        <v>255</v>
      </c>
      <c r="AU745" s="168" t="s">
        <v>88</v>
      </c>
      <c r="AV745" s="14" t="s">
        <v>113</v>
      </c>
      <c r="AW745" s="14" t="s">
        <v>34</v>
      </c>
      <c r="AX745" s="14" t="s">
        <v>78</v>
      </c>
      <c r="AY745" s="168" t="s">
        <v>248</v>
      </c>
    </row>
    <row r="746" spans="2:65" s="12" customFormat="1" x14ac:dyDescent="0.2">
      <c r="B746" s="229"/>
      <c r="C746" s="230"/>
      <c r="D746" s="231" t="s">
        <v>255</v>
      </c>
      <c r="E746" s="232" t="s">
        <v>1</v>
      </c>
      <c r="F746" s="233" t="s">
        <v>951</v>
      </c>
      <c r="G746" s="230"/>
      <c r="H746" s="234">
        <v>1677.694</v>
      </c>
      <c r="I746" s="247"/>
      <c r="J746" s="230"/>
      <c r="L746" s="148"/>
      <c r="M746" s="150"/>
      <c r="T746" s="151"/>
      <c r="AT746" s="149" t="s">
        <v>255</v>
      </c>
      <c r="AU746" s="149" t="s">
        <v>88</v>
      </c>
      <c r="AV746" s="12" t="s">
        <v>88</v>
      </c>
      <c r="AW746" s="12" t="s">
        <v>34</v>
      </c>
      <c r="AX746" s="12" t="s">
        <v>78</v>
      </c>
      <c r="AY746" s="149" t="s">
        <v>248</v>
      </c>
    </row>
    <row r="747" spans="2:65" s="13" customFormat="1" x14ac:dyDescent="0.2">
      <c r="B747" s="235"/>
      <c r="C747" s="236"/>
      <c r="D747" s="231" t="s">
        <v>255</v>
      </c>
      <c r="E747" s="237" t="s">
        <v>1</v>
      </c>
      <c r="F747" s="238" t="s">
        <v>275</v>
      </c>
      <c r="G747" s="236"/>
      <c r="H747" s="239">
        <v>2705.0709999999999</v>
      </c>
      <c r="I747" s="248"/>
      <c r="J747" s="236"/>
      <c r="L747" s="152"/>
      <c r="M747" s="154"/>
      <c r="T747" s="155"/>
      <c r="AT747" s="153" t="s">
        <v>255</v>
      </c>
      <c r="AU747" s="153" t="s">
        <v>88</v>
      </c>
      <c r="AV747" s="13" t="s">
        <v>253</v>
      </c>
      <c r="AW747" s="13" t="s">
        <v>34</v>
      </c>
      <c r="AX747" s="13" t="s">
        <v>86</v>
      </c>
      <c r="AY747" s="153" t="s">
        <v>248</v>
      </c>
    </row>
    <row r="748" spans="2:65" s="1" customFormat="1" ht="24.15" customHeight="1" x14ac:dyDescent="0.2">
      <c r="B748" s="184"/>
      <c r="C748" s="222" t="s">
        <v>1910</v>
      </c>
      <c r="D748" s="222" t="s">
        <v>250</v>
      </c>
      <c r="E748" s="223" t="s">
        <v>1911</v>
      </c>
      <c r="F748" s="224" t="s">
        <v>1912</v>
      </c>
      <c r="G748" s="225" t="s">
        <v>193</v>
      </c>
      <c r="H748" s="226">
        <v>1677.694</v>
      </c>
      <c r="I748" s="180">
        <v>0</v>
      </c>
      <c r="J748" s="228">
        <f>ROUND(I748*H748,2)</f>
        <v>0</v>
      </c>
      <c r="K748" s="141"/>
      <c r="L748" s="29"/>
      <c r="M748" s="142" t="s">
        <v>1</v>
      </c>
      <c r="N748" s="143" t="s">
        <v>43</v>
      </c>
      <c r="O748" s="144">
        <v>3.3000000000000002E-2</v>
      </c>
      <c r="P748" s="144">
        <f>O748*H748</f>
        <v>55.363902000000003</v>
      </c>
      <c r="Q748" s="144">
        <v>2.0000000000000001E-4</v>
      </c>
      <c r="R748" s="144">
        <f>Q748*H748</f>
        <v>0.33553880000000003</v>
      </c>
      <c r="S748" s="144">
        <v>0</v>
      </c>
      <c r="T748" s="145">
        <f>S748*H748</f>
        <v>0</v>
      </c>
      <c r="AR748" s="146" t="s">
        <v>330</v>
      </c>
      <c r="AT748" s="146" t="s">
        <v>250</v>
      </c>
      <c r="AU748" s="146" t="s">
        <v>88</v>
      </c>
      <c r="AY748" s="17" t="s">
        <v>248</v>
      </c>
      <c r="BE748" s="147">
        <f>IF(N748="základní",J748,0)</f>
        <v>0</v>
      </c>
      <c r="BF748" s="147">
        <f>IF(N748="snížená",J748,0)</f>
        <v>0</v>
      </c>
      <c r="BG748" s="147">
        <f>IF(N748="zákl. přenesená",J748,0)</f>
        <v>0</v>
      </c>
      <c r="BH748" s="147">
        <f>IF(N748="sníž. přenesená",J748,0)</f>
        <v>0</v>
      </c>
      <c r="BI748" s="147">
        <f>IF(N748="nulová",J748,0)</f>
        <v>0</v>
      </c>
      <c r="BJ748" s="17" t="s">
        <v>86</v>
      </c>
      <c r="BK748" s="147">
        <f>ROUND(I748*H748,2)</f>
        <v>0</v>
      </c>
      <c r="BL748" s="17" t="s">
        <v>330</v>
      </c>
      <c r="BM748" s="146" t="s">
        <v>1913</v>
      </c>
    </row>
    <row r="749" spans="2:65" s="12" customFormat="1" x14ac:dyDescent="0.2">
      <c r="B749" s="229"/>
      <c r="C749" s="230"/>
      <c r="D749" s="231" t="s">
        <v>255</v>
      </c>
      <c r="E749" s="232" t="s">
        <v>1</v>
      </c>
      <c r="F749" s="233" t="s">
        <v>951</v>
      </c>
      <c r="G749" s="230"/>
      <c r="H749" s="234">
        <v>1677.694</v>
      </c>
      <c r="I749" s="247"/>
      <c r="J749" s="230"/>
      <c r="L749" s="148"/>
      <c r="M749" s="150"/>
      <c r="T749" s="151"/>
      <c r="AT749" s="149" t="s">
        <v>255</v>
      </c>
      <c r="AU749" s="149" t="s">
        <v>88</v>
      </c>
      <c r="AV749" s="12" t="s">
        <v>88</v>
      </c>
      <c r="AW749" s="12" t="s">
        <v>34</v>
      </c>
      <c r="AX749" s="12" t="s">
        <v>86</v>
      </c>
      <c r="AY749" s="149" t="s">
        <v>248</v>
      </c>
    </row>
    <row r="750" spans="2:65" s="1" customFormat="1" ht="33" customHeight="1" x14ac:dyDescent="0.2">
      <c r="B750" s="184"/>
      <c r="C750" s="222" t="s">
        <v>1914</v>
      </c>
      <c r="D750" s="222" t="s">
        <v>250</v>
      </c>
      <c r="E750" s="223" t="s">
        <v>1915</v>
      </c>
      <c r="F750" s="224" t="s">
        <v>1916</v>
      </c>
      <c r="G750" s="225" t="s">
        <v>193</v>
      </c>
      <c r="H750" s="226">
        <v>2705.0709999999999</v>
      </c>
      <c r="I750" s="180">
        <v>0</v>
      </c>
      <c r="J750" s="228">
        <f>ROUND(I750*H750,2)</f>
        <v>0</v>
      </c>
      <c r="K750" s="141"/>
      <c r="L750" s="29"/>
      <c r="M750" s="142" t="s">
        <v>1</v>
      </c>
      <c r="N750" s="143" t="s">
        <v>43</v>
      </c>
      <c r="O750" s="144">
        <v>0.104</v>
      </c>
      <c r="P750" s="144">
        <f>O750*H750</f>
        <v>281.327384</v>
      </c>
      <c r="Q750" s="144">
        <v>2.5999999999999998E-4</v>
      </c>
      <c r="R750" s="144">
        <f>Q750*H750</f>
        <v>0.70331845999999987</v>
      </c>
      <c r="S750" s="144">
        <v>0</v>
      </c>
      <c r="T750" s="145">
        <f>S750*H750</f>
        <v>0</v>
      </c>
      <c r="AR750" s="146" t="s">
        <v>330</v>
      </c>
      <c r="AT750" s="146" t="s">
        <v>250</v>
      </c>
      <c r="AU750" s="146" t="s">
        <v>88</v>
      </c>
      <c r="AY750" s="17" t="s">
        <v>248</v>
      </c>
      <c r="BE750" s="147">
        <f>IF(N750="základní",J750,0)</f>
        <v>0</v>
      </c>
      <c r="BF750" s="147">
        <f>IF(N750="snížená",J750,0)</f>
        <v>0</v>
      </c>
      <c r="BG750" s="147">
        <f>IF(N750="zákl. přenesená",J750,0)</f>
        <v>0</v>
      </c>
      <c r="BH750" s="147">
        <f>IF(N750="sníž. přenesená",J750,0)</f>
        <v>0</v>
      </c>
      <c r="BI750" s="147">
        <f>IF(N750="nulová",J750,0)</f>
        <v>0</v>
      </c>
      <c r="BJ750" s="17" t="s">
        <v>86</v>
      </c>
      <c r="BK750" s="147">
        <f>ROUND(I750*H750,2)</f>
        <v>0</v>
      </c>
      <c r="BL750" s="17" t="s">
        <v>330</v>
      </c>
      <c r="BM750" s="146" t="s">
        <v>1917</v>
      </c>
    </row>
    <row r="751" spans="2:65" s="12" customFormat="1" x14ac:dyDescent="0.2">
      <c r="B751" s="229"/>
      <c r="C751" s="230"/>
      <c r="D751" s="231" t="s">
        <v>255</v>
      </c>
      <c r="E751" s="232" t="s">
        <v>1</v>
      </c>
      <c r="F751" s="233" t="s">
        <v>1909</v>
      </c>
      <c r="G751" s="230"/>
      <c r="H751" s="234">
        <v>1027.377</v>
      </c>
      <c r="I751" s="247"/>
      <c r="J751" s="230"/>
      <c r="L751" s="148"/>
      <c r="M751" s="150"/>
      <c r="T751" s="151"/>
      <c r="AT751" s="149" t="s">
        <v>255</v>
      </c>
      <c r="AU751" s="149" t="s">
        <v>88</v>
      </c>
      <c r="AV751" s="12" t="s">
        <v>88</v>
      </c>
      <c r="AW751" s="12" t="s">
        <v>34</v>
      </c>
      <c r="AX751" s="12" t="s">
        <v>78</v>
      </c>
      <c r="AY751" s="149" t="s">
        <v>248</v>
      </c>
    </row>
    <row r="752" spans="2:65" s="14" customFormat="1" x14ac:dyDescent="0.2">
      <c r="B752" s="254"/>
      <c r="C752" s="255"/>
      <c r="D752" s="231" t="s">
        <v>255</v>
      </c>
      <c r="E752" s="256" t="s">
        <v>1</v>
      </c>
      <c r="F752" s="257" t="s">
        <v>957</v>
      </c>
      <c r="G752" s="255"/>
      <c r="H752" s="258">
        <v>1027.377</v>
      </c>
      <c r="I752" s="252"/>
      <c r="J752" s="255"/>
      <c r="L752" s="167"/>
      <c r="M752" s="169"/>
      <c r="T752" s="170"/>
      <c r="AT752" s="168" t="s">
        <v>255</v>
      </c>
      <c r="AU752" s="168" t="s">
        <v>88</v>
      </c>
      <c r="AV752" s="14" t="s">
        <v>113</v>
      </c>
      <c r="AW752" s="14" t="s">
        <v>34</v>
      </c>
      <c r="AX752" s="14" t="s">
        <v>78</v>
      </c>
      <c r="AY752" s="168" t="s">
        <v>248</v>
      </c>
    </row>
    <row r="753" spans="2:65" s="12" customFormat="1" x14ac:dyDescent="0.2">
      <c r="B753" s="229"/>
      <c r="C753" s="230"/>
      <c r="D753" s="231" t="s">
        <v>255</v>
      </c>
      <c r="E753" s="232" t="s">
        <v>1</v>
      </c>
      <c r="F753" s="233" t="s">
        <v>951</v>
      </c>
      <c r="G753" s="230"/>
      <c r="H753" s="234">
        <v>1677.694</v>
      </c>
      <c r="I753" s="247"/>
      <c r="J753" s="230"/>
      <c r="L753" s="148"/>
      <c r="M753" s="150"/>
      <c r="T753" s="151"/>
      <c r="AT753" s="149" t="s">
        <v>255</v>
      </c>
      <c r="AU753" s="149" t="s">
        <v>88</v>
      </c>
      <c r="AV753" s="12" t="s">
        <v>88</v>
      </c>
      <c r="AW753" s="12" t="s">
        <v>34</v>
      </c>
      <c r="AX753" s="12" t="s">
        <v>78</v>
      </c>
      <c r="AY753" s="149" t="s">
        <v>248</v>
      </c>
    </row>
    <row r="754" spans="2:65" s="13" customFormat="1" x14ac:dyDescent="0.2">
      <c r="B754" s="235"/>
      <c r="C754" s="236"/>
      <c r="D754" s="231" t="s">
        <v>255</v>
      </c>
      <c r="E754" s="237" t="s">
        <v>1</v>
      </c>
      <c r="F754" s="238" t="s">
        <v>275</v>
      </c>
      <c r="G754" s="236"/>
      <c r="H754" s="239">
        <v>2705.0709999999999</v>
      </c>
      <c r="I754" s="248"/>
      <c r="J754" s="236"/>
      <c r="L754" s="152"/>
      <c r="M754" s="154"/>
      <c r="T754" s="155"/>
      <c r="AT754" s="153" t="s">
        <v>255</v>
      </c>
      <c r="AU754" s="153" t="s">
        <v>88</v>
      </c>
      <c r="AV754" s="13" t="s">
        <v>253</v>
      </c>
      <c r="AW754" s="13" t="s">
        <v>34</v>
      </c>
      <c r="AX754" s="13" t="s">
        <v>86</v>
      </c>
      <c r="AY754" s="153" t="s">
        <v>248</v>
      </c>
    </row>
    <row r="755" spans="2:65" s="1" customFormat="1" ht="24.15" customHeight="1" x14ac:dyDescent="0.2">
      <c r="B755" s="184"/>
      <c r="C755" s="222" t="s">
        <v>1918</v>
      </c>
      <c r="D755" s="222" t="s">
        <v>250</v>
      </c>
      <c r="E755" s="223" t="s">
        <v>1919</v>
      </c>
      <c r="F755" s="224" t="s">
        <v>1920</v>
      </c>
      <c r="G755" s="225" t="s">
        <v>193</v>
      </c>
      <c r="H755" s="226">
        <v>150</v>
      </c>
      <c r="I755" s="180">
        <v>0</v>
      </c>
      <c r="J755" s="228">
        <f>ROUND(I755*H755,2)</f>
        <v>0</v>
      </c>
      <c r="K755" s="141"/>
      <c r="L755" s="29"/>
      <c r="M755" s="142" t="s">
        <v>1</v>
      </c>
      <c r="N755" s="143" t="s">
        <v>43</v>
      </c>
      <c r="O755" s="144">
        <v>4.1000000000000002E-2</v>
      </c>
      <c r="P755" s="144">
        <f>O755*H755</f>
        <v>6.15</v>
      </c>
      <c r="Q755" s="144">
        <v>2.0000000000000002E-5</v>
      </c>
      <c r="R755" s="144">
        <f>Q755*H755</f>
        <v>3.0000000000000001E-3</v>
      </c>
      <c r="S755" s="144">
        <v>0</v>
      </c>
      <c r="T755" s="145">
        <f>S755*H755</f>
        <v>0</v>
      </c>
      <c r="AR755" s="146" t="s">
        <v>330</v>
      </c>
      <c r="AT755" s="146" t="s">
        <v>250</v>
      </c>
      <c r="AU755" s="146" t="s">
        <v>88</v>
      </c>
      <c r="AY755" s="17" t="s">
        <v>248</v>
      </c>
      <c r="BE755" s="147">
        <f>IF(N755="základní",J755,0)</f>
        <v>0</v>
      </c>
      <c r="BF755" s="147">
        <f>IF(N755="snížená",J755,0)</f>
        <v>0</v>
      </c>
      <c r="BG755" s="147">
        <f>IF(N755="zákl. přenesená",J755,0)</f>
        <v>0</v>
      </c>
      <c r="BH755" s="147">
        <f>IF(N755="sníž. přenesená",J755,0)</f>
        <v>0</v>
      </c>
      <c r="BI755" s="147">
        <f>IF(N755="nulová",J755,0)</f>
        <v>0</v>
      </c>
      <c r="BJ755" s="17" t="s">
        <v>86</v>
      </c>
      <c r="BK755" s="147">
        <f>ROUND(I755*H755,2)</f>
        <v>0</v>
      </c>
      <c r="BL755" s="17" t="s">
        <v>330</v>
      </c>
      <c r="BM755" s="146" t="s">
        <v>1921</v>
      </c>
    </row>
    <row r="756" spans="2:65" s="1" customFormat="1" ht="24.15" customHeight="1" x14ac:dyDescent="0.2">
      <c r="B756" s="184"/>
      <c r="C756" s="222" t="s">
        <v>1922</v>
      </c>
      <c r="D756" s="222" t="s">
        <v>250</v>
      </c>
      <c r="E756" s="223" t="s">
        <v>1923</v>
      </c>
      <c r="F756" s="224" t="s">
        <v>1924</v>
      </c>
      <c r="G756" s="225" t="s">
        <v>193</v>
      </c>
      <c r="H756" s="226">
        <v>171.42</v>
      </c>
      <c r="I756" s="180">
        <v>0</v>
      </c>
      <c r="J756" s="228">
        <f>ROUND(I756*H756,2)</f>
        <v>0</v>
      </c>
      <c r="K756" s="141"/>
      <c r="L756" s="29"/>
      <c r="M756" s="142" t="s">
        <v>1</v>
      </c>
      <c r="N756" s="143" t="s">
        <v>43</v>
      </c>
      <c r="O756" s="144">
        <v>3.4000000000000002E-2</v>
      </c>
      <c r="P756" s="144">
        <f>O756*H756</f>
        <v>5.8282800000000003</v>
      </c>
      <c r="Q756" s="144">
        <v>1.0000000000000001E-5</v>
      </c>
      <c r="R756" s="144">
        <f>Q756*H756</f>
        <v>1.7141999999999999E-3</v>
      </c>
      <c r="S756" s="144">
        <v>0</v>
      </c>
      <c r="T756" s="145">
        <f>S756*H756</f>
        <v>0</v>
      </c>
      <c r="AR756" s="146" t="s">
        <v>330</v>
      </c>
      <c r="AT756" s="146" t="s">
        <v>250</v>
      </c>
      <c r="AU756" s="146" t="s">
        <v>88</v>
      </c>
      <c r="AY756" s="17" t="s">
        <v>248</v>
      </c>
      <c r="BE756" s="147">
        <f>IF(N756="základní",J756,0)</f>
        <v>0</v>
      </c>
      <c r="BF756" s="147">
        <f>IF(N756="snížená",J756,0)</f>
        <v>0</v>
      </c>
      <c r="BG756" s="147">
        <f>IF(N756="zákl. přenesená",J756,0)</f>
        <v>0</v>
      </c>
      <c r="BH756" s="147">
        <f>IF(N756="sníž. přenesená",J756,0)</f>
        <v>0</v>
      </c>
      <c r="BI756" s="147">
        <f>IF(N756="nulová",J756,0)</f>
        <v>0</v>
      </c>
      <c r="BJ756" s="17" t="s">
        <v>86</v>
      </c>
      <c r="BK756" s="147">
        <f>ROUND(I756*H756,2)</f>
        <v>0</v>
      </c>
      <c r="BL756" s="17" t="s">
        <v>330</v>
      </c>
      <c r="BM756" s="146" t="s">
        <v>1925</v>
      </c>
    </row>
    <row r="757" spans="2:65" s="12" customFormat="1" x14ac:dyDescent="0.2">
      <c r="B757" s="229"/>
      <c r="C757" s="230"/>
      <c r="D757" s="231" t="s">
        <v>255</v>
      </c>
      <c r="E757" s="232" t="s">
        <v>1</v>
      </c>
      <c r="F757" s="233" t="s">
        <v>1926</v>
      </c>
      <c r="G757" s="230"/>
      <c r="H757" s="234">
        <v>171.42</v>
      </c>
      <c r="I757" s="247"/>
      <c r="J757" s="230"/>
      <c r="L757" s="148"/>
      <c r="M757" s="150"/>
      <c r="T757" s="151"/>
      <c r="AT757" s="149" t="s">
        <v>255</v>
      </c>
      <c r="AU757" s="149" t="s">
        <v>88</v>
      </c>
      <c r="AV757" s="12" t="s">
        <v>88</v>
      </c>
      <c r="AW757" s="12" t="s">
        <v>34</v>
      </c>
      <c r="AX757" s="12" t="s">
        <v>86</v>
      </c>
      <c r="AY757" s="149" t="s">
        <v>248</v>
      </c>
    </row>
    <row r="758" spans="2:65" s="1" customFormat="1" ht="24.15" customHeight="1" x14ac:dyDescent="0.2">
      <c r="B758" s="184"/>
      <c r="C758" s="222" t="s">
        <v>1927</v>
      </c>
      <c r="D758" s="222" t="s">
        <v>250</v>
      </c>
      <c r="E758" s="223" t="s">
        <v>1928</v>
      </c>
      <c r="F758" s="224" t="s">
        <v>1929</v>
      </c>
      <c r="G758" s="225" t="s">
        <v>193</v>
      </c>
      <c r="H758" s="226">
        <v>1542.06</v>
      </c>
      <c r="I758" s="180">
        <v>0</v>
      </c>
      <c r="J758" s="228">
        <f>ROUND(I758*H758,2)</f>
        <v>0</v>
      </c>
      <c r="K758" s="141"/>
      <c r="L758" s="29"/>
      <c r="M758" s="142" t="s">
        <v>1</v>
      </c>
      <c r="N758" s="143" t="s">
        <v>43</v>
      </c>
      <c r="O758" s="144">
        <v>5.0000000000000001E-3</v>
      </c>
      <c r="P758" s="144">
        <f>O758*H758</f>
        <v>7.7103000000000002</v>
      </c>
      <c r="Q758" s="144">
        <v>1.0000000000000001E-5</v>
      </c>
      <c r="R758" s="144">
        <f>Q758*H758</f>
        <v>1.5420600000000001E-2</v>
      </c>
      <c r="S758" s="144">
        <v>0</v>
      </c>
      <c r="T758" s="145">
        <f>S758*H758</f>
        <v>0</v>
      </c>
      <c r="AR758" s="146" t="s">
        <v>330</v>
      </c>
      <c r="AT758" s="146" t="s">
        <v>250</v>
      </c>
      <c r="AU758" s="146" t="s">
        <v>88</v>
      </c>
      <c r="AY758" s="17" t="s">
        <v>248</v>
      </c>
      <c r="BE758" s="147">
        <f>IF(N758="základní",J758,0)</f>
        <v>0</v>
      </c>
      <c r="BF758" s="147">
        <f>IF(N758="snížená",J758,0)</f>
        <v>0</v>
      </c>
      <c r="BG758" s="147">
        <f>IF(N758="zákl. přenesená",J758,0)</f>
        <v>0</v>
      </c>
      <c r="BH758" s="147">
        <f>IF(N758="sníž. přenesená",J758,0)</f>
        <v>0</v>
      </c>
      <c r="BI758" s="147">
        <f>IF(N758="nulová",J758,0)</f>
        <v>0</v>
      </c>
      <c r="BJ758" s="17" t="s">
        <v>86</v>
      </c>
      <c r="BK758" s="147">
        <f>ROUND(I758*H758,2)</f>
        <v>0</v>
      </c>
      <c r="BL758" s="17" t="s">
        <v>330</v>
      </c>
      <c r="BM758" s="146" t="s">
        <v>1930</v>
      </c>
    </row>
    <row r="759" spans="2:65" s="12" customFormat="1" x14ac:dyDescent="0.2">
      <c r="B759" s="229"/>
      <c r="C759" s="230"/>
      <c r="D759" s="231" t="s">
        <v>255</v>
      </c>
      <c r="E759" s="232" t="s">
        <v>1</v>
      </c>
      <c r="F759" s="233" t="s">
        <v>1119</v>
      </c>
      <c r="G759" s="230"/>
      <c r="H759" s="234">
        <v>1542.06</v>
      </c>
      <c r="I759" s="247"/>
      <c r="J759" s="230"/>
      <c r="L759" s="148"/>
      <c r="M759" s="150"/>
      <c r="T759" s="151"/>
      <c r="AT759" s="149" t="s">
        <v>255</v>
      </c>
      <c r="AU759" s="149" t="s">
        <v>88</v>
      </c>
      <c r="AV759" s="12" t="s">
        <v>88</v>
      </c>
      <c r="AW759" s="12" t="s">
        <v>34</v>
      </c>
      <c r="AX759" s="12" t="s">
        <v>86</v>
      </c>
      <c r="AY759" s="149" t="s">
        <v>248</v>
      </c>
    </row>
    <row r="760" spans="2:65" s="11" customFormat="1" ht="26" customHeight="1" x14ac:dyDescent="0.35">
      <c r="B760" s="215"/>
      <c r="C760" s="216"/>
      <c r="D760" s="217" t="s">
        <v>77</v>
      </c>
      <c r="E760" s="218" t="s">
        <v>1931</v>
      </c>
      <c r="F760" s="218" t="s">
        <v>1932</v>
      </c>
      <c r="G760" s="216"/>
      <c r="H760" s="216"/>
      <c r="I760" s="249"/>
      <c r="J760" s="219">
        <f>BK760</f>
        <v>0</v>
      </c>
      <c r="L760" s="123"/>
      <c r="M760" s="127"/>
      <c r="P760" s="128">
        <f>SUM(P761:P762)</f>
        <v>360</v>
      </c>
      <c r="R760" s="128">
        <f>SUM(R761:R762)</f>
        <v>0</v>
      </c>
      <c r="T760" s="129">
        <f>SUM(T761:T762)</f>
        <v>0</v>
      </c>
      <c r="AR760" s="124" t="s">
        <v>253</v>
      </c>
      <c r="AT760" s="130" t="s">
        <v>77</v>
      </c>
      <c r="AU760" s="130" t="s">
        <v>78</v>
      </c>
      <c r="AY760" s="124" t="s">
        <v>248</v>
      </c>
      <c r="BK760" s="131">
        <f>SUM(BK761:BK762)</f>
        <v>0</v>
      </c>
    </row>
    <row r="761" spans="2:65" s="1" customFormat="1" ht="21.75" customHeight="1" x14ac:dyDescent="0.2">
      <c r="B761" s="184"/>
      <c r="C761" s="222" t="s">
        <v>1933</v>
      </c>
      <c r="D761" s="222" t="s">
        <v>250</v>
      </c>
      <c r="E761" s="223" t="s">
        <v>1934</v>
      </c>
      <c r="F761" s="224" t="s">
        <v>1935</v>
      </c>
      <c r="G761" s="225" t="s">
        <v>1936</v>
      </c>
      <c r="H761" s="226">
        <v>120</v>
      </c>
      <c r="I761" s="180">
        <v>0</v>
      </c>
      <c r="J761" s="228">
        <f>ROUND(I761*H761,2)</f>
        <v>0</v>
      </c>
      <c r="K761" s="141"/>
      <c r="L761" s="29"/>
      <c r="M761" s="142" t="s">
        <v>1</v>
      </c>
      <c r="N761" s="143" t="s">
        <v>43</v>
      </c>
      <c r="O761" s="144">
        <v>1</v>
      </c>
      <c r="P761" s="144">
        <f>O761*H761</f>
        <v>120</v>
      </c>
      <c r="Q761" s="144">
        <v>0</v>
      </c>
      <c r="R761" s="144">
        <f>Q761*H761</f>
        <v>0</v>
      </c>
      <c r="S761" s="144">
        <v>0</v>
      </c>
      <c r="T761" s="145">
        <f>S761*H761</f>
        <v>0</v>
      </c>
      <c r="AR761" s="146" t="s">
        <v>1937</v>
      </c>
      <c r="AT761" s="146" t="s">
        <v>250</v>
      </c>
      <c r="AU761" s="146" t="s">
        <v>86</v>
      </c>
      <c r="AY761" s="17" t="s">
        <v>248</v>
      </c>
      <c r="BE761" s="147">
        <f>IF(N761="základní",J761,0)</f>
        <v>0</v>
      </c>
      <c r="BF761" s="147">
        <f>IF(N761="snížená",J761,0)</f>
        <v>0</v>
      </c>
      <c r="BG761" s="147">
        <f>IF(N761="zákl. přenesená",J761,0)</f>
        <v>0</v>
      </c>
      <c r="BH761" s="147">
        <f>IF(N761="sníž. přenesená",J761,0)</f>
        <v>0</v>
      </c>
      <c r="BI761" s="147">
        <f>IF(N761="nulová",J761,0)</f>
        <v>0</v>
      </c>
      <c r="BJ761" s="17" t="s">
        <v>86</v>
      </c>
      <c r="BK761" s="147">
        <f>ROUND(I761*H761,2)</f>
        <v>0</v>
      </c>
      <c r="BL761" s="17" t="s">
        <v>1937</v>
      </c>
      <c r="BM761" s="146" t="s">
        <v>1938</v>
      </c>
    </row>
    <row r="762" spans="2:65" s="1" customFormat="1" ht="16.5" customHeight="1" x14ac:dyDescent="0.2">
      <c r="B762" s="184"/>
      <c r="C762" s="222" t="s">
        <v>1939</v>
      </c>
      <c r="D762" s="222" t="s">
        <v>250</v>
      </c>
      <c r="E762" s="223" t="s">
        <v>1940</v>
      </c>
      <c r="F762" s="224" t="s">
        <v>1941</v>
      </c>
      <c r="G762" s="225" t="s">
        <v>1936</v>
      </c>
      <c r="H762" s="226">
        <v>240</v>
      </c>
      <c r="I762" s="180">
        <v>0</v>
      </c>
      <c r="J762" s="228">
        <f>ROUND(I762*H762,2)</f>
        <v>0</v>
      </c>
      <c r="K762" s="141"/>
      <c r="L762" s="29"/>
      <c r="M762" s="163" t="s">
        <v>1</v>
      </c>
      <c r="N762" s="164" t="s">
        <v>43</v>
      </c>
      <c r="O762" s="165">
        <v>1</v>
      </c>
      <c r="P762" s="165">
        <f>O762*H762</f>
        <v>240</v>
      </c>
      <c r="Q762" s="165">
        <v>0</v>
      </c>
      <c r="R762" s="165">
        <f>Q762*H762</f>
        <v>0</v>
      </c>
      <c r="S762" s="165">
        <v>0</v>
      </c>
      <c r="T762" s="166">
        <f>S762*H762</f>
        <v>0</v>
      </c>
      <c r="AR762" s="146" t="s">
        <v>1937</v>
      </c>
      <c r="AT762" s="146" t="s">
        <v>250</v>
      </c>
      <c r="AU762" s="146" t="s">
        <v>86</v>
      </c>
      <c r="AY762" s="17" t="s">
        <v>248</v>
      </c>
      <c r="BE762" s="147">
        <f>IF(N762="základní",J762,0)</f>
        <v>0</v>
      </c>
      <c r="BF762" s="147">
        <f>IF(N762="snížená",J762,0)</f>
        <v>0</v>
      </c>
      <c r="BG762" s="147">
        <f>IF(N762="zákl. přenesená",J762,0)</f>
        <v>0</v>
      </c>
      <c r="BH762" s="147">
        <f>IF(N762="sníž. přenesená",J762,0)</f>
        <v>0</v>
      </c>
      <c r="BI762" s="147">
        <f>IF(N762="nulová",J762,0)</f>
        <v>0</v>
      </c>
      <c r="BJ762" s="17" t="s">
        <v>86</v>
      </c>
      <c r="BK762" s="147">
        <f>ROUND(I762*H762,2)</f>
        <v>0</v>
      </c>
      <c r="BL762" s="17" t="s">
        <v>1937</v>
      </c>
      <c r="BM762" s="146" t="s">
        <v>1942</v>
      </c>
    </row>
    <row r="763" spans="2:65" s="1" customFormat="1" ht="6.9" customHeight="1" x14ac:dyDescent="0.2">
      <c r="B763" s="206"/>
      <c r="C763" s="207"/>
      <c r="D763" s="207"/>
      <c r="E763" s="207"/>
      <c r="F763" s="207"/>
      <c r="G763" s="207"/>
      <c r="H763" s="207"/>
      <c r="I763" s="251"/>
      <c r="J763" s="207"/>
      <c r="K763" s="42"/>
      <c r="L763" s="29"/>
    </row>
  </sheetData>
  <autoFilter ref="C142:K762" xr:uid="{00000000-0009-0000-0000-000003000000}"/>
  <mergeCells count="12">
    <mergeCell ref="E135:H135"/>
    <mergeCell ref="L2:V2"/>
    <mergeCell ref="E85:H85"/>
    <mergeCell ref="E87:H87"/>
    <mergeCell ref="E89:H89"/>
    <mergeCell ref="E131:H131"/>
    <mergeCell ref="E133:H13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topLeftCell="A111" workbookViewId="0">
      <selection activeCell="F121" sqref="F12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101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1943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03 - ZTI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03 - ZTI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1944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1945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4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2"/>
  <sheetViews>
    <sheetView showGridLines="0" topLeftCell="A105" workbookViewId="0">
      <selection activeCell="J124" sqref="J12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104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1946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04 - ÚT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04 - ÚT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1947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1948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5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2"/>
  <sheetViews>
    <sheetView showGridLines="0" topLeftCell="A105" workbookViewId="0">
      <selection activeCell="W117" sqref="W117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107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" hidden="1" customHeight="1" x14ac:dyDescent="0.2">
      <c r="B8" s="20"/>
      <c r="D8" s="26" t="s">
        <v>211</v>
      </c>
      <c r="L8" s="20"/>
    </row>
    <row r="9" spans="2:46" s="1" customFormat="1" ht="16.5" hidden="1" customHeight="1" x14ac:dyDescent="0.2">
      <c r="B9" s="29"/>
      <c r="E9" s="347" t="s">
        <v>490</v>
      </c>
      <c r="F9" s="349"/>
      <c r="G9" s="349"/>
      <c r="H9" s="349"/>
      <c r="L9" s="29"/>
    </row>
    <row r="10" spans="2:46" s="1" customFormat="1" ht="12" hidden="1" customHeight="1" x14ac:dyDescent="0.2">
      <c r="B10" s="29"/>
      <c r="D10" s="26" t="s">
        <v>491</v>
      </c>
      <c r="L10" s="29"/>
    </row>
    <row r="11" spans="2:46" s="1" customFormat="1" ht="16.5" hidden="1" customHeight="1" x14ac:dyDescent="0.2">
      <c r="B11" s="29"/>
      <c r="E11" s="329" t="s">
        <v>1949</v>
      </c>
      <c r="F11" s="349"/>
      <c r="G11" s="349"/>
      <c r="H11" s="349"/>
      <c r="L11" s="29"/>
    </row>
    <row r="12" spans="2:46" s="1" customFormat="1" hidden="1" x14ac:dyDescent="0.2">
      <c r="B12" s="29"/>
      <c r="L12" s="29"/>
    </row>
    <row r="13" spans="2:46" s="1" customFormat="1" ht="12" hidden="1" customHeight="1" x14ac:dyDescent="0.2">
      <c r="B13" s="29"/>
      <c r="D13" s="26" t="s">
        <v>16</v>
      </c>
      <c r="F13" s="24" t="s">
        <v>1</v>
      </c>
      <c r="I13" s="26" t="s">
        <v>17</v>
      </c>
      <c r="J13" s="24" t="s">
        <v>1</v>
      </c>
      <c r="L13" s="29"/>
    </row>
    <row r="14" spans="2:46" s="1" customFormat="1" ht="12" hidden="1" customHeight="1" x14ac:dyDescent="0.2">
      <c r="B14" s="29"/>
      <c r="D14" s="26" t="s">
        <v>18</v>
      </c>
      <c r="F14" s="24" t="s">
        <v>19</v>
      </c>
      <c r="I14" s="26" t="s">
        <v>20</v>
      </c>
      <c r="J14" s="49" t="str">
        <f>'Rekapitulace stavby'!AN8</f>
        <v>10. 8. 2023</v>
      </c>
      <c r="L14" s="29"/>
    </row>
    <row r="15" spans="2:46" s="1" customFormat="1" ht="11" hidden="1" customHeight="1" x14ac:dyDescent="0.2">
      <c r="B15" s="29"/>
      <c r="L15" s="29"/>
    </row>
    <row r="16" spans="2:46" s="1" customFormat="1" ht="12" hidden="1" customHeight="1" x14ac:dyDescent="0.2">
      <c r="B16" s="29"/>
      <c r="D16" s="26" t="s">
        <v>22</v>
      </c>
      <c r="I16" s="26" t="s">
        <v>23</v>
      </c>
      <c r="J16" s="24" t="str">
        <f>IF('Rekapitulace stavby'!AN10="","",'Rekapitulace stavby'!AN10)</f>
        <v>70889546</v>
      </c>
      <c r="L16" s="29"/>
    </row>
    <row r="17" spans="2:12" s="1" customFormat="1" ht="18" hidden="1" customHeight="1" x14ac:dyDescent="0.2">
      <c r="B17" s="29"/>
      <c r="E17" s="24" t="str">
        <f>IF('Rekapitulace stavby'!E11="","",'Rekapitulace stavby'!E11)</f>
        <v>Královéhradecký kraj</v>
      </c>
      <c r="I17" s="26" t="s">
        <v>26</v>
      </c>
      <c r="J17" s="24" t="str">
        <f>IF('Rekapitulace stavby'!AN11="","",'Rekapitulace stavby'!AN11)</f>
        <v>CZ70889546</v>
      </c>
      <c r="L17" s="29"/>
    </row>
    <row r="18" spans="2:12" s="1" customFormat="1" ht="6.9" hidden="1" customHeight="1" x14ac:dyDescent="0.2">
      <c r="B18" s="29"/>
      <c r="L18" s="29"/>
    </row>
    <row r="19" spans="2:12" s="1" customFormat="1" ht="12" hidden="1" customHeight="1" x14ac:dyDescent="0.2">
      <c r="B19" s="29"/>
      <c r="D19" s="26" t="s">
        <v>28</v>
      </c>
      <c r="I19" s="26" t="s">
        <v>23</v>
      </c>
      <c r="J19" s="24" t="str">
        <f>'Rekapitulace stavby'!AN13</f>
        <v/>
      </c>
      <c r="L19" s="29"/>
    </row>
    <row r="20" spans="2:12" s="1" customFormat="1" ht="18" hidden="1" customHeight="1" x14ac:dyDescent="0.2">
      <c r="B20" s="29"/>
      <c r="E20" s="300" t="str">
        <f>'Rekapitulace stavby'!E14</f>
        <v xml:space="preserve"> </v>
      </c>
      <c r="F20" s="300"/>
      <c r="G20" s="300"/>
      <c r="H20" s="300"/>
      <c r="I20" s="26" t="s">
        <v>26</v>
      </c>
      <c r="J20" s="24" t="str">
        <f>'Rekapitulace stavby'!AN14</f>
        <v/>
      </c>
      <c r="L20" s="29"/>
    </row>
    <row r="21" spans="2:12" s="1" customFormat="1" ht="6.9" hidden="1" customHeight="1" x14ac:dyDescent="0.2">
      <c r="B21" s="29"/>
      <c r="L21" s="29"/>
    </row>
    <row r="22" spans="2:12" s="1" customFormat="1" ht="12" hidden="1" customHeight="1" x14ac:dyDescent="0.2">
      <c r="B22" s="29"/>
      <c r="D22" s="26" t="s">
        <v>30</v>
      </c>
      <c r="I22" s="26" t="s">
        <v>23</v>
      </c>
      <c r="J22" s="24" t="str">
        <f>IF('Rekapitulace stavby'!AN16="","",'Rekapitulace stavby'!AN16)</f>
        <v>25264451</v>
      </c>
      <c r="L22" s="29"/>
    </row>
    <row r="23" spans="2:12" s="1" customFormat="1" ht="18" hidden="1" customHeight="1" x14ac:dyDescent="0.2">
      <c r="B23" s="29"/>
      <c r="E23" s="24" t="str">
        <f>IF('Rekapitulace stavby'!E17="","",'Rekapitulace stavby'!E17)</f>
        <v>PROXION s.r.o.</v>
      </c>
      <c r="I23" s="26" t="s">
        <v>26</v>
      </c>
      <c r="J23" s="24" t="str">
        <f>IF('Rekapitulace stavby'!AN17="","",'Rekapitulace stavby'!AN17)</f>
        <v>CZ25264451</v>
      </c>
      <c r="L23" s="29"/>
    </row>
    <row r="24" spans="2:12" s="1" customFormat="1" ht="6.9" hidden="1" customHeight="1" x14ac:dyDescent="0.2">
      <c r="B24" s="29"/>
      <c r="L24" s="29"/>
    </row>
    <row r="25" spans="2:12" s="1" customFormat="1" ht="12" hidden="1" customHeight="1" x14ac:dyDescent="0.2">
      <c r="B25" s="29"/>
      <c r="D25" s="26" t="s">
        <v>35</v>
      </c>
      <c r="I25" s="26" t="s">
        <v>23</v>
      </c>
      <c r="J25" s="24" t="str">
        <f>IF('Rekapitulace stavby'!AN19="","",'Rekapitulace stavby'!AN19)</f>
        <v/>
      </c>
      <c r="L25" s="29"/>
    </row>
    <row r="26" spans="2:12" s="1" customFormat="1" ht="18" hidden="1" customHeight="1" x14ac:dyDescent="0.2">
      <c r="B26" s="29"/>
      <c r="E26" s="24" t="str">
        <f>IF('Rekapitulace stavby'!E20="","",'Rekapitulace stavby'!E20)</f>
        <v>Michael Hlušek</v>
      </c>
      <c r="I26" s="26" t="s">
        <v>26</v>
      </c>
      <c r="J26" s="24" t="str">
        <f>IF('Rekapitulace stavby'!AN20="","",'Rekapitulace stavby'!AN20)</f>
        <v/>
      </c>
      <c r="L26" s="29"/>
    </row>
    <row r="27" spans="2:12" s="1" customFormat="1" ht="6.9" hidden="1" customHeight="1" x14ac:dyDescent="0.2">
      <c r="B27" s="29"/>
      <c r="L27" s="29"/>
    </row>
    <row r="28" spans="2:12" s="1" customFormat="1" ht="12" hidden="1" customHeight="1" x14ac:dyDescent="0.2">
      <c r="B28" s="29"/>
      <c r="D28" s="26" t="s">
        <v>37</v>
      </c>
      <c r="L28" s="29"/>
    </row>
    <row r="29" spans="2:12" s="7" customFormat="1" ht="16.5" hidden="1" customHeight="1" x14ac:dyDescent="0.2">
      <c r="B29" s="92"/>
      <c r="E29" s="303" t="s">
        <v>1</v>
      </c>
      <c r="F29" s="303"/>
      <c r="G29" s="303"/>
      <c r="H29" s="303"/>
      <c r="L29" s="92"/>
    </row>
    <row r="30" spans="2:12" s="1" customFormat="1" ht="6.9" hidden="1" customHeight="1" x14ac:dyDescent="0.2">
      <c r="B30" s="29"/>
      <c r="L30" s="29"/>
    </row>
    <row r="31" spans="2:12" s="1" customFormat="1" ht="6.9" hidden="1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4" hidden="1" customHeight="1" x14ac:dyDescent="0.2">
      <c r="B32" s="29"/>
      <c r="D32" s="93" t="s">
        <v>38</v>
      </c>
      <c r="J32" s="63">
        <f>ROUND(J120, 2)</f>
        <v>0</v>
      </c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" hidden="1" customHeight="1" x14ac:dyDescent="0.2">
      <c r="B34" s="29"/>
      <c r="F34" s="32" t="s">
        <v>40</v>
      </c>
      <c r="I34" s="32" t="s">
        <v>39</v>
      </c>
      <c r="J34" s="32" t="s">
        <v>41</v>
      </c>
      <c r="L34" s="29"/>
    </row>
    <row r="35" spans="2:12" s="1" customFormat="1" ht="14.4" hidden="1" customHeight="1" x14ac:dyDescent="0.2">
      <c r="B35" s="29"/>
      <c r="D35" s="52" t="s">
        <v>42</v>
      </c>
      <c r="E35" s="26" t="s">
        <v>43</v>
      </c>
      <c r="F35" s="83">
        <f>ROUND((SUM(BE120:BE121)),  2)</f>
        <v>0</v>
      </c>
      <c r="I35" s="94">
        <v>0.21</v>
      </c>
      <c r="J35" s="83">
        <f>ROUND(((SUM(BE120:BE121))*I35),  2)</f>
        <v>0</v>
      </c>
      <c r="L35" s="29"/>
    </row>
    <row r="36" spans="2:12" s="1" customFormat="1" ht="14.4" hidden="1" customHeight="1" x14ac:dyDescent="0.2">
      <c r="B36" s="29"/>
      <c r="E36" s="26" t="s">
        <v>44</v>
      </c>
      <c r="F36" s="83">
        <f>ROUND((SUM(BF120:BF121)),  2)</f>
        <v>0</v>
      </c>
      <c r="I36" s="94">
        <v>0.15</v>
      </c>
      <c r="J36" s="83">
        <f>ROUND(((SUM(BF120:BF121))*I36),  2)</f>
        <v>0</v>
      </c>
      <c r="L36" s="29"/>
    </row>
    <row r="37" spans="2:12" s="1" customFormat="1" ht="14.4" hidden="1" customHeight="1" x14ac:dyDescent="0.2">
      <c r="B37" s="29"/>
      <c r="E37" s="26" t="s">
        <v>45</v>
      </c>
      <c r="F37" s="83">
        <f>ROUND((SUM(BG120:BG121)),  2)</f>
        <v>0</v>
      </c>
      <c r="I37" s="94">
        <v>0.21</v>
      </c>
      <c r="J37" s="83">
        <f>0</f>
        <v>0</v>
      </c>
      <c r="L37" s="29"/>
    </row>
    <row r="38" spans="2:12" s="1" customFormat="1" ht="14.4" hidden="1" customHeight="1" x14ac:dyDescent="0.2">
      <c r="B38" s="29"/>
      <c r="E38" s="26" t="s">
        <v>46</v>
      </c>
      <c r="F38" s="83">
        <f>ROUND((SUM(BH120:BH121)),  2)</f>
        <v>0</v>
      </c>
      <c r="I38" s="94">
        <v>0.15</v>
      </c>
      <c r="J38" s="83">
        <f>0</f>
        <v>0</v>
      </c>
      <c r="L38" s="29"/>
    </row>
    <row r="39" spans="2:12" s="1" customFormat="1" ht="14.4" hidden="1" customHeight="1" x14ac:dyDescent="0.2">
      <c r="B39" s="29"/>
      <c r="E39" s="26" t="s">
        <v>47</v>
      </c>
      <c r="F39" s="83">
        <f>ROUND((SUM(BI120:BI121)),  2)</f>
        <v>0</v>
      </c>
      <c r="I39" s="94">
        <v>0</v>
      </c>
      <c r="J39" s="83">
        <f>0</f>
        <v>0</v>
      </c>
      <c r="L39" s="29"/>
    </row>
    <row r="40" spans="2:12" s="1" customFormat="1" ht="6.9" hidden="1" customHeight="1" x14ac:dyDescent="0.2">
      <c r="B40" s="29"/>
      <c r="L40" s="29"/>
    </row>
    <row r="41" spans="2:12" s="1" customFormat="1" ht="25.4" hidden="1" customHeight="1" x14ac:dyDescent="0.2">
      <c r="B41" s="29"/>
      <c r="C41" s="95"/>
      <c r="D41" s="96" t="s">
        <v>48</v>
      </c>
      <c r="E41" s="54"/>
      <c r="F41" s="54"/>
      <c r="G41" s="97" t="s">
        <v>49</v>
      </c>
      <c r="H41" s="98" t="s">
        <v>50</v>
      </c>
      <c r="I41" s="54"/>
      <c r="J41" s="99">
        <f>SUM(J32:J39)</f>
        <v>0</v>
      </c>
      <c r="K41" s="100"/>
      <c r="L41" s="29"/>
    </row>
    <row r="42" spans="2:12" s="1" customFormat="1" ht="14.4" hidden="1" customHeight="1" x14ac:dyDescent="0.2">
      <c r="B42" s="29"/>
      <c r="L42" s="29"/>
    </row>
    <row r="43" spans="2:12" ht="14.4" hidden="1" customHeight="1" x14ac:dyDescent="0.2">
      <c r="B43" s="20"/>
      <c r="L43" s="20"/>
    </row>
    <row r="44" spans="2:12" ht="14.4" hidden="1" customHeight="1" x14ac:dyDescent="0.2">
      <c r="B44" s="20"/>
      <c r="L44" s="20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s="1" customFormat="1" ht="16.5" customHeight="1" x14ac:dyDescent="0.2">
      <c r="B87" s="29"/>
      <c r="E87" s="347" t="s">
        <v>490</v>
      </c>
      <c r="F87" s="349"/>
      <c r="G87" s="349"/>
      <c r="H87" s="349"/>
      <c r="L87" s="29"/>
    </row>
    <row r="88" spans="2:12" s="1" customFormat="1" ht="12" customHeight="1" x14ac:dyDescent="0.2">
      <c r="B88" s="29"/>
      <c r="C88" s="26" t="s">
        <v>491</v>
      </c>
      <c r="L88" s="29"/>
    </row>
    <row r="89" spans="2:12" s="1" customFormat="1" ht="16.5" customHeight="1" x14ac:dyDescent="0.2">
      <c r="B89" s="29"/>
      <c r="E89" s="329" t="str">
        <f>E11</f>
        <v>05 - VZT</v>
      </c>
      <c r="F89" s="349"/>
      <c r="G89" s="349"/>
      <c r="H89" s="349"/>
      <c r="L89" s="29"/>
    </row>
    <row r="90" spans="2:12" s="1" customFormat="1" ht="6.9" customHeight="1" x14ac:dyDescent="0.2">
      <c r="B90" s="29"/>
      <c r="L90" s="29"/>
    </row>
    <row r="91" spans="2:12" s="1" customFormat="1" ht="12" customHeight="1" x14ac:dyDescent="0.2">
      <c r="B91" s="29"/>
      <c r="C91" s="26" t="s">
        <v>18</v>
      </c>
      <c r="F91" s="24" t="str">
        <f>F14</f>
        <v>Náchod</v>
      </c>
      <c r="I91" s="26" t="s">
        <v>20</v>
      </c>
      <c r="J91" s="49" t="str">
        <f>IF(J14="","",J14)</f>
        <v>10. 8. 2023</v>
      </c>
      <c r="L91" s="29"/>
    </row>
    <row r="92" spans="2:12" s="1" customFormat="1" ht="6.9" customHeight="1" x14ac:dyDescent="0.2">
      <c r="B92" s="29"/>
      <c r="L92" s="29"/>
    </row>
    <row r="93" spans="2:12" s="1" customFormat="1" ht="15.15" customHeight="1" x14ac:dyDescent="0.2">
      <c r="B93" s="29"/>
      <c r="C93" s="26" t="s">
        <v>22</v>
      </c>
      <c r="F93" s="24" t="str">
        <f>E17</f>
        <v>Královéhradecký kraj</v>
      </c>
      <c r="I93" s="26" t="s">
        <v>30</v>
      </c>
      <c r="J93" s="27" t="str">
        <f>E23</f>
        <v>PROXION s.r.o.</v>
      </c>
      <c r="L93" s="29"/>
    </row>
    <row r="94" spans="2:12" s="1" customFormat="1" ht="15.15" customHeight="1" x14ac:dyDescent="0.2">
      <c r="B94" s="29"/>
      <c r="C94" s="26" t="s">
        <v>28</v>
      </c>
      <c r="F94" s="24" t="str">
        <f>IF(E20="","",E20)</f>
        <v xml:space="preserve"> </v>
      </c>
      <c r="I94" s="26" t="s">
        <v>35</v>
      </c>
      <c r="J94" s="27" t="str">
        <f>E26</f>
        <v>Michael Hlušek</v>
      </c>
      <c r="L94" s="29"/>
    </row>
    <row r="95" spans="2:12" s="1" customFormat="1" ht="10.4" customHeight="1" x14ac:dyDescent="0.2">
      <c r="B95" s="29"/>
      <c r="L95" s="29"/>
    </row>
    <row r="96" spans="2:12" s="1" customFormat="1" ht="29.25" customHeight="1" x14ac:dyDescent="0.2">
      <c r="B96" s="29"/>
      <c r="C96" s="103" t="s">
        <v>223</v>
      </c>
      <c r="D96" s="95"/>
      <c r="E96" s="95"/>
      <c r="F96" s="95"/>
      <c r="G96" s="95"/>
      <c r="H96" s="95"/>
      <c r="I96" s="95"/>
      <c r="J96" s="104" t="s">
        <v>224</v>
      </c>
      <c r="K96" s="95"/>
      <c r="L96" s="29"/>
    </row>
    <row r="97" spans="2:47" s="1" customFormat="1" ht="10.4" customHeight="1" x14ac:dyDescent="0.2">
      <c r="B97" s="29"/>
      <c r="L97" s="29"/>
    </row>
    <row r="98" spans="2:47" s="1" customFormat="1" ht="23" customHeight="1" x14ac:dyDescent="0.2">
      <c r="B98" s="29"/>
      <c r="C98" s="105" t="s">
        <v>225</v>
      </c>
      <c r="J98" s="63">
        <f>J120</f>
        <v>0</v>
      </c>
      <c r="L98" s="29"/>
      <c r="AU98" s="17" t="s">
        <v>226</v>
      </c>
    </row>
    <row r="99" spans="2:47" s="1" customFormat="1" ht="21.75" customHeight="1" x14ac:dyDescent="0.2">
      <c r="B99" s="29"/>
      <c r="L99" s="29"/>
    </row>
    <row r="100" spans="2:47" s="1" customFormat="1" ht="6.9" customHeight="1" x14ac:dyDescent="0.2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47" s="1" customFormat="1" ht="6.9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47" s="1" customFormat="1" ht="24.9" customHeight="1" x14ac:dyDescent="0.2">
      <c r="B105" s="29"/>
      <c r="C105" s="21" t="s">
        <v>233</v>
      </c>
      <c r="L105" s="29"/>
    </row>
    <row r="106" spans="2:47" s="1" customFormat="1" ht="6.9" customHeight="1" x14ac:dyDescent="0.2">
      <c r="B106" s="29"/>
      <c r="L106" s="29"/>
    </row>
    <row r="107" spans="2:47" s="1" customFormat="1" ht="12" customHeight="1" x14ac:dyDescent="0.2">
      <c r="B107" s="29"/>
      <c r="C107" s="26" t="s">
        <v>14</v>
      </c>
      <c r="L107" s="29"/>
    </row>
    <row r="108" spans="2:47" s="1" customFormat="1" ht="16.5" customHeight="1" x14ac:dyDescent="0.2">
      <c r="B108" s="29"/>
      <c r="E108" s="347" t="str">
        <f>E7</f>
        <v>ON Náchod Urgentní příjem</v>
      </c>
      <c r="F108" s="348"/>
      <c r="G108" s="348"/>
      <c r="H108" s="348"/>
      <c r="L108" s="29"/>
    </row>
    <row r="109" spans="2:47" ht="12" customHeight="1" x14ac:dyDescent="0.2">
      <c r="B109" s="20"/>
      <c r="C109" s="26" t="s">
        <v>211</v>
      </c>
      <c r="L109" s="20"/>
    </row>
    <row r="110" spans="2:47" s="1" customFormat="1" ht="16.5" customHeight="1" x14ac:dyDescent="0.2">
      <c r="B110" s="29"/>
      <c r="E110" s="347" t="s">
        <v>490</v>
      </c>
      <c r="F110" s="349"/>
      <c r="G110" s="349"/>
      <c r="H110" s="349"/>
      <c r="L110" s="29"/>
    </row>
    <row r="111" spans="2:47" s="1" customFormat="1" ht="12" customHeight="1" x14ac:dyDescent="0.2">
      <c r="B111" s="29"/>
      <c r="C111" s="26" t="s">
        <v>491</v>
      </c>
      <c r="L111" s="29"/>
    </row>
    <row r="112" spans="2:47" s="1" customFormat="1" ht="16.5" customHeight="1" x14ac:dyDescent="0.2">
      <c r="B112" s="29"/>
      <c r="E112" s="329" t="str">
        <f>E11</f>
        <v>05 - VZT</v>
      </c>
      <c r="F112" s="349"/>
      <c r="G112" s="349"/>
      <c r="H112" s="349"/>
      <c r="L112" s="29"/>
    </row>
    <row r="113" spans="2:65" s="1" customFormat="1" ht="6.9" customHeight="1" x14ac:dyDescent="0.2">
      <c r="B113" s="29"/>
      <c r="L113" s="29"/>
    </row>
    <row r="114" spans="2:65" s="1" customFormat="1" ht="12" customHeight="1" x14ac:dyDescent="0.2">
      <c r="B114" s="29"/>
      <c r="C114" s="26" t="s">
        <v>18</v>
      </c>
      <c r="F114" s="24" t="str">
        <f>F14</f>
        <v>Náchod</v>
      </c>
      <c r="I114" s="26" t="s">
        <v>20</v>
      </c>
      <c r="J114" s="49" t="str">
        <f>IF(J14="","",J14)</f>
        <v>10. 8. 2023</v>
      </c>
      <c r="L114" s="29"/>
    </row>
    <row r="115" spans="2:65" s="1" customFormat="1" ht="6.9" customHeight="1" x14ac:dyDescent="0.2">
      <c r="B115" s="29"/>
      <c r="L115" s="29"/>
    </row>
    <row r="116" spans="2:65" s="1" customFormat="1" ht="15.15" customHeight="1" x14ac:dyDescent="0.2">
      <c r="B116" s="29"/>
      <c r="C116" s="26" t="s">
        <v>22</v>
      </c>
      <c r="F116" s="24" t="str">
        <f>E17</f>
        <v>Královéhradecký kraj</v>
      </c>
      <c r="I116" s="26" t="s">
        <v>30</v>
      </c>
      <c r="J116" s="27" t="str">
        <f>E23</f>
        <v>PROXION s.r.o.</v>
      </c>
      <c r="L116" s="29"/>
    </row>
    <row r="117" spans="2:65" s="1" customFormat="1" ht="15.15" customHeight="1" x14ac:dyDescent="0.2">
      <c r="B117" s="29"/>
      <c r="C117" s="26" t="s">
        <v>28</v>
      </c>
      <c r="F117" s="24" t="str">
        <f>IF(E20="","",E20)</f>
        <v xml:space="preserve"> </v>
      </c>
      <c r="I117" s="26" t="s">
        <v>35</v>
      </c>
      <c r="J117" s="27" t="str">
        <f>E26</f>
        <v>Michael Hlušek</v>
      </c>
      <c r="L117" s="29"/>
    </row>
    <row r="118" spans="2:65" s="1" customFormat="1" ht="10.4" customHeight="1" x14ac:dyDescent="0.2">
      <c r="B118" s="29"/>
      <c r="L118" s="29"/>
    </row>
    <row r="119" spans="2:65" s="10" customFormat="1" ht="29.25" customHeight="1" x14ac:dyDescent="0.2">
      <c r="B119" s="114"/>
      <c r="C119" s="115" t="s">
        <v>234</v>
      </c>
      <c r="D119" s="116" t="s">
        <v>63</v>
      </c>
      <c r="E119" s="116" t="s">
        <v>59</v>
      </c>
      <c r="F119" s="116" t="s">
        <v>60</v>
      </c>
      <c r="G119" s="116" t="s">
        <v>235</v>
      </c>
      <c r="H119" s="116" t="s">
        <v>236</v>
      </c>
      <c r="I119" s="116" t="s">
        <v>237</v>
      </c>
      <c r="J119" s="117" t="s">
        <v>224</v>
      </c>
      <c r="K119" s="118" t="s">
        <v>238</v>
      </c>
      <c r="L119" s="114"/>
      <c r="M119" s="56" t="s">
        <v>1</v>
      </c>
      <c r="N119" s="57" t="s">
        <v>42</v>
      </c>
      <c r="O119" s="57" t="s">
        <v>239</v>
      </c>
      <c r="P119" s="57" t="s">
        <v>240</v>
      </c>
      <c r="Q119" s="57" t="s">
        <v>241</v>
      </c>
      <c r="R119" s="57" t="s">
        <v>242</v>
      </c>
      <c r="S119" s="57" t="s">
        <v>243</v>
      </c>
      <c r="T119" s="58" t="s">
        <v>244</v>
      </c>
    </row>
    <row r="120" spans="2:65" s="1" customFormat="1" ht="23" customHeight="1" x14ac:dyDescent="0.35">
      <c r="B120" s="29"/>
      <c r="C120" s="61" t="s">
        <v>245</v>
      </c>
      <c r="J120" s="119">
        <f>BK120</f>
        <v>0</v>
      </c>
      <c r="L120" s="29"/>
      <c r="M120" s="59"/>
      <c r="N120" s="50"/>
      <c r="O120" s="50"/>
      <c r="P120" s="120">
        <f>P121</f>
        <v>0</v>
      </c>
      <c r="Q120" s="50"/>
      <c r="R120" s="120">
        <f>R121</f>
        <v>0</v>
      </c>
      <c r="S120" s="50"/>
      <c r="T120" s="121">
        <f>T121</f>
        <v>0</v>
      </c>
      <c r="AT120" s="17" t="s">
        <v>77</v>
      </c>
      <c r="AU120" s="17" t="s">
        <v>226</v>
      </c>
      <c r="BK120" s="122">
        <f>BK121</f>
        <v>0</v>
      </c>
    </row>
    <row r="121" spans="2:65" s="1" customFormat="1" ht="16.5" customHeight="1" x14ac:dyDescent="0.2">
      <c r="B121" s="134"/>
      <c r="C121" s="135" t="s">
        <v>86</v>
      </c>
      <c r="D121" s="135" t="s">
        <v>250</v>
      </c>
      <c r="E121" s="136" t="s">
        <v>366</v>
      </c>
      <c r="F121" s="137" t="s">
        <v>1950</v>
      </c>
      <c r="G121" s="138" t="s">
        <v>911</v>
      </c>
      <c r="H121" s="139">
        <v>1</v>
      </c>
      <c r="I121" s="180">
        <v>0</v>
      </c>
      <c r="J121" s="140">
        <f>ROUND(I121*H121,2)</f>
        <v>0</v>
      </c>
      <c r="K121" s="141"/>
      <c r="L121" s="29"/>
      <c r="M121" s="163" t="s">
        <v>1</v>
      </c>
      <c r="N121" s="164" t="s">
        <v>43</v>
      </c>
      <c r="O121" s="165">
        <v>0</v>
      </c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AR121" s="146" t="s">
        <v>1937</v>
      </c>
      <c r="AT121" s="146" t="s">
        <v>250</v>
      </c>
      <c r="AU121" s="146" t="s">
        <v>78</v>
      </c>
      <c r="AY121" s="17" t="s">
        <v>248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7" t="s">
        <v>86</v>
      </c>
      <c r="BK121" s="147">
        <f>ROUND(I121*H121,2)</f>
        <v>0</v>
      </c>
      <c r="BL121" s="17" t="s">
        <v>1937</v>
      </c>
      <c r="BM121" s="146" t="s">
        <v>1951</v>
      </c>
    </row>
    <row r="122" spans="2:65" s="1" customFormat="1" ht="6.9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9:K121" xr:uid="{00000000-0009-0000-0000-000006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6"/>
  <sheetViews>
    <sheetView showGridLines="0" topLeftCell="A111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114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1952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1954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1952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>06.1 - chlazení přemístění strojovny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1952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>06.1 - chlazení přemístění strojovny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21.7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1955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1937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1937</v>
      </c>
      <c r="BM125" s="146" t="s">
        <v>1956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7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6"/>
  <sheetViews>
    <sheetView showGridLines="0" topLeftCell="A120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312" t="s">
        <v>5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117</v>
      </c>
    </row>
    <row r="3" spans="2:46" ht="6.9" hidden="1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" hidden="1" customHeight="1" x14ac:dyDescent="0.2">
      <c r="B4" s="20"/>
      <c r="D4" s="21" t="s">
        <v>198</v>
      </c>
      <c r="L4" s="20"/>
      <c r="M4" s="91" t="s">
        <v>10</v>
      </c>
      <c r="AT4" s="17" t="s">
        <v>3</v>
      </c>
    </row>
    <row r="5" spans="2:46" ht="6.9" hidden="1" customHeight="1" x14ac:dyDescent="0.2">
      <c r="B5" s="20"/>
      <c r="L5" s="20"/>
    </row>
    <row r="6" spans="2:46" ht="12" hidden="1" customHeight="1" x14ac:dyDescent="0.2">
      <c r="B6" s="20"/>
      <c r="D6" s="26" t="s">
        <v>14</v>
      </c>
      <c r="L6" s="20"/>
    </row>
    <row r="7" spans="2:46" ht="16.5" hidden="1" customHeight="1" x14ac:dyDescent="0.2">
      <c r="B7" s="20"/>
      <c r="E7" s="347" t="str">
        <f>'Rekapitulace stavby'!K6</f>
        <v>ON Náchod Urgentní příjem</v>
      </c>
      <c r="F7" s="348"/>
      <c r="G7" s="348"/>
      <c r="H7" s="348"/>
      <c r="L7" s="20"/>
    </row>
    <row r="8" spans="2:46" ht="12.5" hidden="1" x14ac:dyDescent="0.2">
      <c r="B8" s="20"/>
      <c r="D8" s="26" t="s">
        <v>211</v>
      </c>
      <c r="L8" s="20"/>
    </row>
    <row r="9" spans="2:46" ht="16.5" hidden="1" customHeight="1" x14ac:dyDescent="0.2">
      <c r="B9" s="20"/>
      <c r="E9" s="347" t="s">
        <v>490</v>
      </c>
      <c r="F9" s="301"/>
      <c r="G9" s="301"/>
      <c r="H9" s="301"/>
      <c r="L9" s="20"/>
    </row>
    <row r="10" spans="2:46" ht="12" hidden="1" customHeight="1" x14ac:dyDescent="0.2">
      <c r="B10" s="20"/>
      <c r="D10" s="26" t="s">
        <v>491</v>
      </c>
      <c r="L10" s="20"/>
    </row>
    <row r="11" spans="2:46" s="1" customFormat="1" ht="16.5" hidden="1" customHeight="1" x14ac:dyDescent="0.2">
      <c r="B11" s="29"/>
      <c r="E11" s="321" t="s">
        <v>1952</v>
      </c>
      <c r="F11" s="349"/>
      <c r="G11" s="349"/>
      <c r="H11" s="349"/>
      <c r="L11" s="29"/>
    </row>
    <row r="12" spans="2:46" s="1" customFormat="1" ht="12" hidden="1" customHeight="1" x14ac:dyDescent="0.2">
      <c r="B12" s="29"/>
      <c r="D12" s="26" t="s">
        <v>1953</v>
      </c>
      <c r="L12" s="29"/>
    </row>
    <row r="13" spans="2:46" s="1" customFormat="1" ht="16.5" hidden="1" customHeight="1" x14ac:dyDescent="0.2">
      <c r="B13" s="29"/>
      <c r="E13" s="329" t="s">
        <v>1957</v>
      </c>
      <c r="F13" s="349"/>
      <c r="G13" s="349"/>
      <c r="H13" s="349"/>
      <c r="L13" s="29"/>
    </row>
    <row r="14" spans="2:46" s="1" customFormat="1" hidden="1" x14ac:dyDescent="0.2">
      <c r="B14" s="29"/>
      <c r="L14" s="29"/>
    </row>
    <row r="15" spans="2:46" s="1" customFormat="1" ht="12" hidden="1" customHeight="1" x14ac:dyDescent="0.2">
      <c r="B15" s="29"/>
      <c r="D15" s="26" t="s">
        <v>16</v>
      </c>
      <c r="F15" s="24" t="s">
        <v>1</v>
      </c>
      <c r="I15" s="26" t="s">
        <v>17</v>
      </c>
      <c r="J15" s="24" t="s">
        <v>1</v>
      </c>
      <c r="L15" s="29"/>
    </row>
    <row r="16" spans="2:46" s="1" customFormat="1" ht="12" hidden="1" customHeight="1" x14ac:dyDescent="0.2">
      <c r="B16" s="29"/>
      <c r="D16" s="26" t="s">
        <v>18</v>
      </c>
      <c r="F16" s="24" t="s">
        <v>19</v>
      </c>
      <c r="I16" s="26" t="s">
        <v>20</v>
      </c>
      <c r="J16" s="49" t="str">
        <f>'Rekapitulace stavby'!AN8</f>
        <v>10. 8. 2023</v>
      </c>
      <c r="L16" s="29"/>
    </row>
    <row r="17" spans="2:12" s="1" customFormat="1" ht="11" hidden="1" customHeight="1" x14ac:dyDescent="0.2">
      <c r="B17" s="29"/>
      <c r="L17" s="29"/>
    </row>
    <row r="18" spans="2:12" s="1" customFormat="1" ht="12" hidden="1" customHeight="1" x14ac:dyDescent="0.2">
      <c r="B18" s="29"/>
      <c r="D18" s="26" t="s">
        <v>22</v>
      </c>
      <c r="I18" s="26" t="s">
        <v>23</v>
      </c>
      <c r="J18" s="24" t="str">
        <f>IF('Rekapitulace stavby'!AN10="","",'Rekapitulace stavby'!AN10)</f>
        <v>70889546</v>
      </c>
      <c r="L18" s="29"/>
    </row>
    <row r="19" spans="2:12" s="1" customFormat="1" ht="18" hidden="1" customHeight="1" x14ac:dyDescent="0.2">
      <c r="B19" s="29"/>
      <c r="E19" s="24" t="str">
        <f>IF('Rekapitulace stavby'!E11="","",'Rekapitulace stavby'!E11)</f>
        <v>Královéhradecký kraj</v>
      </c>
      <c r="I19" s="26" t="s">
        <v>26</v>
      </c>
      <c r="J19" s="24" t="str">
        <f>IF('Rekapitulace stavby'!AN11="","",'Rekapitulace stavby'!AN11)</f>
        <v>CZ70889546</v>
      </c>
      <c r="L19" s="29"/>
    </row>
    <row r="20" spans="2:12" s="1" customFormat="1" ht="6.9" hidden="1" customHeight="1" x14ac:dyDescent="0.2">
      <c r="B20" s="29"/>
      <c r="L20" s="29"/>
    </row>
    <row r="21" spans="2:12" s="1" customFormat="1" ht="12" hidden="1" customHeight="1" x14ac:dyDescent="0.2">
      <c r="B21" s="29"/>
      <c r="D21" s="26" t="s">
        <v>28</v>
      </c>
      <c r="I21" s="26" t="s">
        <v>23</v>
      </c>
      <c r="J21" s="24" t="str">
        <f>'Rekapitulace stavby'!AN13</f>
        <v/>
      </c>
      <c r="L21" s="29"/>
    </row>
    <row r="22" spans="2:12" s="1" customFormat="1" ht="18" hidden="1" customHeight="1" x14ac:dyDescent="0.2">
      <c r="B22" s="29"/>
      <c r="E22" s="300" t="str">
        <f>'Rekapitulace stavby'!E14</f>
        <v xml:space="preserve"> </v>
      </c>
      <c r="F22" s="300"/>
      <c r="G22" s="300"/>
      <c r="H22" s="300"/>
      <c r="I22" s="26" t="s">
        <v>26</v>
      </c>
      <c r="J22" s="24" t="str">
        <f>'Rekapitulace stavby'!AN14</f>
        <v/>
      </c>
      <c r="L22" s="29"/>
    </row>
    <row r="23" spans="2:12" s="1" customFormat="1" ht="6.9" hidden="1" customHeight="1" x14ac:dyDescent="0.2">
      <c r="B23" s="29"/>
      <c r="L23" s="29"/>
    </row>
    <row r="24" spans="2:12" s="1" customFormat="1" ht="12" hidden="1" customHeight="1" x14ac:dyDescent="0.2">
      <c r="B24" s="29"/>
      <c r="D24" s="26" t="s">
        <v>30</v>
      </c>
      <c r="I24" s="26" t="s">
        <v>23</v>
      </c>
      <c r="J24" s="24" t="str">
        <f>IF('Rekapitulace stavby'!AN16="","",'Rekapitulace stavby'!AN16)</f>
        <v>25264451</v>
      </c>
      <c r="L24" s="29"/>
    </row>
    <row r="25" spans="2:12" s="1" customFormat="1" ht="18" hidden="1" customHeight="1" x14ac:dyDescent="0.2">
      <c r="B25" s="29"/>
      <c r="E25" s="24" t="str">
        <f>IF('Rekapitulace stavby'!E17="","",'Rekapitulace stavby'!E17)</f>
        <v>PROXION s.r.o.</v>
      </c>
      <c r="I25" s="26" t="s">
        <v>26</v>
      </c>
      <c r="J25" s="24" t="str">
        <f>IF('Rekapitulace stavby'!AN17="","",'Rekapitulace stavby'!AN17)</f>
        <v>CZ25264451</v>
      </c>
      <c r="L25" s="29"/>
    </row>
    <row r="26" spans="2:12" s="1" customFormat="1" ht="6.9" hidden="1" customHeight="1" x14ac:dyDescent="0.2">
      <c r="B26" s="29"/>
      <c r="L26" s="29"/>
    </row>
    <row r="27" spans="2:12" s="1" customFormat="1" ht="12" hidden="1" customHeight="1" x14ac:dyDescent="0.2">
      <c r="B27" s="29"/>
      <c r="D27" s="26" t="s">
        <v>35</v>
      </c>
      <c r="I27" s="26" t="s">
        <v>23</v>
      </c>
      <c r="J27" s="24" t="str">
        <f>IF('Rekapitulace stavby'!AN19="","",'Rekapitulace stavby'!AN19)</f>
        <v/>
      </c>
      <c r="L27" s="29"/>
    </row>
    <row r="28" spans="2:12" s="1" customFormat="1" ht="18" hidden="1" customHeight="1" x14ac:dyDescent="0.2">
      <c r="B28" s="29"/>
      <c r="E28" s="24" t="str">
        <f>IF('Rekapitulace stavby'!E20="","",'Rekapitulace stavby'!E20)</f>
        <v>Michael Hlušek</v>
      </c>
      <c r="I28" s="26" t="s">
        <v>26</v>
      </c>
      <c r="J28" s="24" t="str">
        <f>IF('Rekapitulace stavby'!AN20="","",'Rekapitulace stavby'!AN20)</f>
        <v/>
      </c>
      <c r="L28" s="29"/>
    </row>
    <row r="29" spans="2:12" s="1" customFormat="1" ht="6.9" hidden="1" customHeight="1" x14ac:dyDescent="0.2">
      <c r="B29" s="29"/>
      <c r="L29" s="29"/>
    </row>
    <row r="30" spans="2:12" s="1" customFormat="1" ht="12" hidden="1" customHeight="1" x14ac:dyDescent="0.2">
      <c r="B30" s="29"/>
      <c r="D30" s="26" t="s">
        <v>37</v>
      </c>
      <c r="L30" s="29"/>
    </row>
    <row r="31" spans="2:12" s="7" customFormat="1" ht="16.5" hidden="1" customHeight="1" x14ac:dyDescent="0.2">
      <c r="B31" s="92"/>
      <c r="E31" s="303" t="s">
        <v>1</v>
      </c>
      <c r="F31" s="303"/>
      <c r="G31" s="303"/>
      <c r="H31" s="303"/>
      <c r="L31" s="92"/>
    </row>
    <row r="32" spans="2:12" s="1" customFormat="1" ht="6.9" hidden="1" customHeight="1" x14ac:dyDescent="0.2">
      <c r="B32" s="29"/>
      <c r="L32" s="29"/>
    </row>
    <row r="33" spans="2:12" s="1" customFormat="1" ht="6.9" hidden="1" customHeight="1" x14ac:dyDescent="0.2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25.4" hidden="1" customHeight="1" x14ac:dyDescent="0.2">
      <c r="B34" s="29"/>
      <c r="D34" s="93" t="s">
        <v>38</v>
      </c>
      <c r="J34" s="63">
        <f>ROUND(J124, 2)</f>
        <v>0</v>
      </c>
      <c r="L34" s="29"/>
    </row>
    <row r="35" spans="2:12" s="1" customFormat="1" ht="6.9" hidden="1" customHeight="1" x14ac:dyDescent="0.2">
      <c r="B35" s="29"/>
      <c r="D35" s="50"/>
      <c r="E35" s="50"/>
      <c r="F35" s="50"/>
      <c r="G35" s="50"/>
      <c r="H35" s="50"/>
      <c r="I35" s="50"/>
      <c r="J35" s="50"/>
      <c r="K35" s="50"/>
      <c r="L35" s="29"/>
    </row>
    <row r="36" spans="2:12" s="1" customFormat="1" ht="14.4" hidden="1" customHeight="1" x14ac:dyDescent="0.2">
      <c r="B36" s="29"/>
      <c r="F36" s="32" t="s">
        <v>40</v>
      </c>
      <c r="I36" s="32" t="s">
        <v>39</v>
      </c>
      <c r="J36" s="32" t="s">
        <v>41</v>
      </c>
      <c r="L36" s="29"/>
    </row>
    <row r="37" spans="2:12" s="1" customFormat="1" ht="14.4" hidden="1" customHeight="1" x14ac:dyDescent="0.2">
      <c r="B37" s="29"/>
      <c r="D37" s="52" t="s">
        <v>42</v>
      </c>
      <c r="E37" s="26" t="s">
        <v>43</v>
      </c>
      <c r="F37" s="83">
        <f>ROUND((SUM(BE124:BE125)),  2)</f>
        <v>0</v>
      </c>
      <c r="I37" s="94">
        <v>0.21</v>
      </c>
      <c r="J37" s="83">
        <f>ROUND(((SUM(BE124:BE125))*I37),  2)</f>
        <v>0</v>
      </c>
      <c r="L37" s="29"/>
    </row>
    <row r="38" spans="2:12" s="1" customFormat="1" ht="14.4" hidden="1" customHeight="1" x14ac:dyDescent="0.2">
      <c r="B38" s="29"/>
      <c r="E38" s="26" t="s">
        <v>44</v>
      </c>
      <c r="F38" s="83">
        <f>ROUND((SUM(BF124:BF125)),  2)</f>
        <v>0</v>
      </c>
      <c r="I38" s="94">
        <v>0.15</v>
      </c>
      <c r="J38" s="83">
        <f>ROUND(((SUM(BF124:BF125))*I38),  2)</f>
        <v>0</v>
      </c>
      <c r="L38" s="29"/>
    </row>
    <row r="39" spans="2:12" s="1" customFormat="1" ht="14.4" hidden="1" customHeight="1" x14ac:dyDescent="0.2">
      <c r="B39" s="29"/>
      <c r="E39" s="26" t="s">
        <v>45</v>
      </c>
      <c r="F39" s="83">
        <f>ROUND((SUM(BG124:BG125)),  2)</f>
        <v>0</v>
      </c>
      <c r="I39" s="94">
        <v>0.21</v>
      </c>
      <c r="J39" s="83">
        <f>0</f>
        <v>0</v>
      </c>
      <c r="L39" s="29"/>
    </row>
    <row r="40" spans="2:12" s="1" customFormat="1" ht="14.4" hidden="1" customHeight="1" x14ac:dyDescent="0.2">
      <c r="B40" s="29"/>
      <c r="E40" s="26" t="s">
        <v>46</v>
      </c>
      <c r="F40" s="83">
        <f>ROUND((SUM(BH124:BH125)),  2)</f>
        <v>0</v>
      </c>
      <c r="I40" s="94">
        <v>0.15</v>
      </c>
      <c r="J40" s="83">
        <f>0</f>
        <v>0</v>
      </c>
      <c r="L40" s="29"/>
    </row>
    <row r="41" spans="2:12" s="1" customFormat="1" ht="14.4" hidden="1" customHeight="1" x14ac:dyDescent="0.2">
      <c r="B41" s="29"/>
      <c r="E41" s="26" t="s">
        <v>47</v>
      </c>
      <c r="F41" s="83">
        <f>ROUND((SUM(BI124:BI125)),  2)</f>
        <v>0</v>
      </c>
      <c r="I41" s="94">
        <v>0</v>
      </c>
      <c r="J41" s="83">
        <f>0</f>
        <v>0</v>
      </c>
      <c r="L41" s="29"/>
    </row>
    <row r="42" spans="2:12" s="1" customFormat="1" ht="6.9" hidden="1" customHeight="1" x14ac:dyDescent="0.2">
      <c r="B42" s="29"/>
      <c r="L42" s="29"/>
    </row>
    <row r="43" spans="2:12" s="1" customFormat="1" ht="25.4" hidden="1" customHeight="1" x14ac:dyDescent="0.2">
      <c r="B43" s="29"/>
      <c r="C43" s="95"/>
      <c r="D43" s="96" t="s">
        <v>48</v>
      </c>
      <c r="E43" s="54"/>
      <c r="F43" s="54"/>
      <c r="G43" s="97" t="s">
        <v>49</v>
      </c>
      <c r="H43" s="98" t="s">
        <v>50</v>
      </c>
      <c r="I43" s="54"/>
      <c r="J43" s="99">
        <f>SUM(J34:J41)</f>
        <v>0</v>
      </c>
      <c r="K43" s="100"/>
      <c r="L43" s="29"/>
    </row>
    <row r="44" spans="2:12" s="1" customFormat="1" ht="14.4" hidden="1" customHeight="1" x14ac:dyDescent="0.2">
      <c r="B44" s="29"/>
      <c r="L44" s="29"/>
    </row>
    <row r="45" spans="2:12" ht="14.4" hidden="1" customHeight="1" x14ac:dyDescent="0.2">
      <c r="B45" s="20"/>
      <c r="L45" s="20"/>
    </row>
    <row r="46" spans="2:12" ht="14.4" hidden="1" customHeight="1" x14ac:dyDescent="0.2">
      <c r="B46" s="20"/>
      <c r="L46" s="20"/>
    </row>
    <row r="47" spans="2:12" ht="14.4" hidden="1" customHeight="1" x14ac:dyDescent="0.2">
      <c r="B47" s="20"/>
      <c r="L47" s="20"/>
    </row>
    <row r="48" spans="2:12" ht="14.4" hidden="1" customHeight="1" x14ac:dyDescent="0.2">
      <c r="B48" s="20"/>
      <c r="L48" s="20"/>
    </row>
    <row r="49" spans="2:12" ht="14.4" hidden="1" customHeight="1" x14ac:dyDescent="0.2">
      <c r="B49" s="20"/>
      <c r="L49" s="20"/>
    </row>
    <row r="50" spans="2:12" s="1" customFormat="1" ht="14.4" hidden="1" customHeight="1" x14ac:dyDescent="0.2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idden="1" x14ac:dyDescent="0.2">
      <c r="B51" s="20"/>
      <c r="L51" s="20"/>
    </row>
    <row r="52" spans="2:12" hidden="1" x14ac:dyDescent="0.2">
      <c r="B52" s="20"/>
      <c r="L52" s="20"/>
    </row>
    <row r="53" spans="2:12" hidden="1" x14ac:dyDescent="0.2">
      <c r="B53" s="20"/>
      <c r="L53" s="20"/>
    </row>
    <row r="54" spans="2:12" hidden="1" x14ac:dyDescent="0.2">
      <c r="B54" s="20"/>
      <c r="L54" s="20"/>
    </row>
    <row r="55" spans="2:12" hidden="1" x14ac:dyDescent="0.2">
      <c r="B55" s="20"/>
      <c r="L55" s="20"/>
    </row>
    <row r="56" spans="2:12" hidden="1" x14ac:dyDescent="0.2">
      <c r="B56" s="20"/>
      <c r="L56" s="20"/>
    </row>
    <row r="57" spans="2:12" hidden="1" x14ac:dyDescent="0.2">
      <c r="B57" s="20"/>
      <c r="L57" s="20"/>
    </row>
    <row r="58" spans="2:12" hidden="1" x14ac:dyDescent="0.2">
      <c r="B58" s="20"/>
      <c r="L58" s="20"/>
    </row>
    <row r="59" spans="2:12" hidden="1" x14ac:dyDescent="0.2">
      <c r="B59" s="20"/>
      <c r="L59" s="20"/>
    </row>
    <row r="60" spans="2:12" hidden="1" x14ac:dyDescent="0.2">
      <c r="B60" s="20"/>
      <c r="L60" s="20"/>
    </row>
    <row r="61" spans="2:12" s="1" customFormat="1" ht="12.5" hidden="1" x14ac:dyDescent="0.2">
      <c r="B61" s="29"/>
      <c r="D61" s="40" t="s">
        <v>53</v>
      </c>
      <c r="E61" s="31"/>
      <c r="F61" s="101" t="s">
        <v>54</v>
      </c>
      <c r="G61" s="40" t="s">
        <v>53</v>
      </c>
      <c r="H61" s="31"/>
      <c r="I61" s="31"/>
      <c r="J61" s="102" t="s">
        <v>54</v>
      </c>
      <c r="K61" s="31"/>
      <c r="L61" s="29"/>
    </row>
    <row r="62" spans="2:12" hidden="1" x14ac:dyDescent="0.2">
      <c r="B62" s="20"/>
      <c r="L62" s="20"/>
    </row>
    <row r="63" spans="2:12" hidden="1" x14ac:dyDescent="0.2">
      <c r="B63" s="20"/>
      <c r="L63" s="20"/>
    </row>
    <row r="64" spans="2:12" hidden="1" x14ac:dyDescent="0.2">
      <c r="B64" s="20"/>
      <c r="L64" s="20"/>
    </row>
    <row r="65" spans="2:12" s="1" customFormat="1" ht="13" hidden="1" x14ac:dyDescent="0.2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idden="1" x14ac:dyDescent="0.2">
      <c r="B66" s="20"/>
      <c r="L66" s="20"/>
    </row>
    <row r="67" spans="2:12" hidden="1" x14ac:dyDescent="0.2">
      <c r="B67" s="20"/>
      <c r="L67" s="20"/>
    </row>
    <row r="68" spans="2:12" hidden="1" x14ac:dyDescent="0.2">
      <c r="B68" s="20"/>
      <c r="L68" s="20"/>
    </row>
    <row r="69" spans="2:12" hidden="1" x14ac:dyDescent="0.2">
      <c r="B69" s="20"/>
      <c r="L69" s="20"/>
    </row>
    <row r="70" spans="2:12" hidden="1" x14ac:dyDescent="0.2">
      <c r="B70" s="20"/>
      <c r="L70" s="20"/>
    </row>
    <row r="71" spans="2:12" hidden="1" x14ac:dyDescent="0.2">
      <c r="B71" s="20"/>
      <c r="L71" s="20"/>
    </row>
    <row r="72" spans="2:12" hidden="1" x14ac:dyDescent="0.2">
      <c r="B72" s="20"/>
      <c r="L72" s="20"/>
    </row>
    <row r="73" spans="2:12" hidden="1" x14ac:dyDescent="0.2">
      <c r="B73" s="20"/>
      <c r="L73" s="20"/>
    </row>
    <row r="74" spans="2:12" hidden="1" x14ac:dyDescent="0.2">
      <c r="B74" s="20"/>
      <c r="L74" s="20"/>
    </row>
    <row r="75" spans="2:12" hidden="1" x14ac:dyDescent="0.2">
      <c r="B75" s="20"/>
      <c r="L75" s="20"/>
    </row>
    <row r="76" spans="2:12" s="1" customFormat="1" ht="12.5" hidden="1" x14ac:dyDescent="0.2">
      <c r="B76" s="29"/>
      <c r="D76" s="40" t="s">
        <v>53</v>
      </c>
      <c r="E76" s="31"/>
      <c r="F76" s="101" t="s">
        <v>54</v>
      </c>
      <c r="G76" s="40" t="s">
        <v>53</v>
      </c>
      <c r="H76" s="31"/>
      <c r="I76" s="31"/>
      <c r="J76" s="102" t="s">
        <v>54</v>
      </c>
      <c r="K76" s="31"/>
      <c r="L76" s="29"/>
    </row>
    <row r="77" spans="2:12" s="1" customFormat="1" ht="14.4" hidden="1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 x14ac:dyDescent="0.2"/>
    <row r="79" spans="2:12" hidden="1" x14ac:dyDescent="0.2"/>
    <row r="80" spans="2:12" hidden="1" x14ac:dyDescent="0.2"/>
    <row r="81" spans="2:12" s="1" customFormat="1" ht="6.9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" customHeight="1" x14ac:dyDescent="0.2">
      <c r="B82" s="29"/>
      <c r="C82" s="21" t="s">
        <v>222</v>
      </c>
      <c r="L82" s="29"/>
    </row>
    <row r="83" spans="2:12" s="1" customFormat="1" ht="6.9" customHeight="1" x14ac:dyDescent="0.2">
      <c r="B83" s="29"/>
      <c r="L83" s="29"/>
    </row>
    <row r="84" spans="2:12" s="1" customFormat="1" ht="12" customHeight="1" x14ac:dyDescent="0.2">
      <c r="B84" s="29"/>
      <c r="C84" s="26" t="s">
        <v>14</v>
      </c>
      <c r="L84" s="29"/>
    </row>
    <row r="85" spans="2:12" s="1" customFormat="1" ht="16.5" customHeight="1" x14ac:dyDescent="0.2">
      <c r="B85" s="29"/>
      <c r="E85" s="347" t="str">
        <f>E7</f>
        <v>ON Náchod Urgentní příjem</v>
      </c>
      <c r="F85" s="348"/>
      <c r="G85" s="348"/>
      <c r="H85" s="348"/>
      <c r="L85" s="29"/>
    </row>
    <row r="86" spans="2:12" ht="12" customHeight="1" x14ac:dyDescent="0.2">
      <c r="B86" s="20"/>
      <c r="C86" s="26" t="s">
        <v>211</v>
      </c>
      <c r="L86" s="20"/>
    </row>
    <row r="87" spans="2:12" ht="16.5" customHeight="1" x14ac:dyDescent="0.2">
      <c r="B87" s="20"/>
      <c r="E87" s="347" t="s">
        <v>490</v>
      </c>
      <c r="F87" s="301"/>
      <c r="G87" s="301"/>
      <c r="H87" s="301"/>
      <c r="L87" s="20"/>
    </row>
    <row r="88" spans="2:12" ht="12" customHeight="1" x14ac:dyDescent="0.2">
      <c r="B88" s="20"/>
      <c r="C88" s="26" t="s">
        <v>491</v>
      </c>
      <c r="L88" s="20"/>
    </row>
    <row r="89" spans="2:12" s="1" customFormat="1" ht="16.5" customHeight="1" x14ac:dyDescent="0.2">
      <c r="B89" s="29"/>
      <c r="E89" s="321" t="s">
        <v>1952</v>
      </c>
      <c r="F89" s="349"/>
      <c r="G89" s="349"/>
      <c r="H89" s="349"/>
      <c r="L89" s="29"/>
    </row>
    <row r="90" spans="2:12" s="1" customFormat="1" ht="12" customHeight="1" x14ac:dyDescent="0.2">
      <c r="B90" s="29"/>
      <c r="C90" s="26" t="s">
        <v>1953</v>
      </c>
      <c r="L90" s="29"/>
    </row>
    <row r="91" spans="2:12" s="1" customFormat="1" ht="16.5" customHeight="1" x14ac:dyDescent="0.2">
      <c r="B91" s="29"/>
      <c r="E91" s="329" t="str">
        <f>E13</f>
        <v>06.2 - chlazení rozvody</v>
      </c>
      <c r="F91" s="349"/>
      <c r="G91" s="349"/>
      <c r="H91" s="349"/>
      <c r="L91" s="29"/>
    </row>
    <row r="92" spans="2:12" s="1" customFormat="1" ht="6.9" customHeight="1" x14ac:dyDescent="0.2">
      <c r="B92" s="29"/>
      <c r="L92" s="29"/>
    </row>
    <row r="93" spans="2:12" s="1" customFormat="1" ht="12" customHeight="1" x14ac:dyDescent="0.2">
      <c r="B93" s="29"/>
      <c r="C93" s="26" t="s">
        <v>18</v>
      </c>
      <c r="F93" s="24" t="str">
        <f>F16</f>
        <v>Náchod</v>
      </c>
      <c r="I93" s="26" t="s">
        <v>20</v>
      </c>
      <c r="J93" s="49" t="str">
        <f>IF(J16="","",J16)</f>
        <v>10. 8. 2023</v>
      </c>
      <c r="L93" s="29"/>
    </row>
    <row r="94" spans="2:12" s="1" customFormat="1" ht="6.9" customHeight="1" x14ac:dyDescent="0.2">
      <c r="B94" s="29"/>
      <c r="L94" s="29"/>
    </row>
    <row r="95" spans="2:12" s="1" customFormat="1" ht="15.15" customHeight="1" x14ac:dyDescent="0.2">
      <c r="B95" s="29"/>
      <c r="C95" s="26" t="s">
        <v>22</v>
      </c>
      <c r="F95" s="24" t="str">
        <f>E19</f>
        <v>Královéhradecký kraj</v>
      </c>
      <c r="I95" s="26" t="s">
        <v>30</v>
      </c>
      <c r="J95" s="27" t="str">
        <f>E25</f>
        <v>PROXION s.r.o.</v>
      </c>
      <c r="L95" s="29"/>
    </row>
    <row r="96" spans="2:12" s="1" customFormat="1" ht="15.15" customHeight="1" x14ac:dyDescent="0.2">
      <c r="B96" s="29"/>
      <c r="C96" s="26" t="s">
        <v>28</v>
      </c>
      <c r="F96" s="24" t="str">
        <f>IF(E22="","",E22)</f>
        <v xml:space="preserve"> </v>
      </c>
      <c r="I96" s="26" t="s">
        <v>35</v>
      </c>
      <c r="J96" s="27" t="str">
        <f>E28</f>
        <v>Michael Hlušek</v>
      </c>
      <c r="L96" s="29"/>
    </row>
    <row r="97" spans="2:47" s="1" customFormat="1" ht="10.4" customHeight="1" x14ac:dyDescent="0.2">
      <c r="B97" s="29"/>
      <c r="L97" s="29"/>
    </row>
    <row r="98" spans="2:47" s="1" customFormat="1" ht="29.25" customHeight="1" x14ac:dyDescent="0.2">
      <c r="B98" s="29"/>
      <c r="C98" s="103" t="s">
        <v>223</v>
      </c>
      <c r="D98" s="95"/>
      <c r="E98" s="95"/>
      <c r="F98" s="95"/>
      <c r="G98" s="95"/>
      <c r="H98" s="95"/>
      <c r="I98" s="95"/>
      <c r="J98" s="104" t="s">
        <v>224</v>
      </c>
      <c r="K98" s="95"/>
      <c r="L98" s="29"/>
    </row>
    <row r="99" spans="2:47" s="1" customFormat="1" ht="10.4" customHeight="1" x14ac:dyDescent="0.2">
      <c r="B99" s="29"/>
      <c r="L99" s="29"/>
    </row>
    <row r="100" spans="2:47" s="1" customFormat="1" ht="23" customHeight="1" x14ac:dyDescent="0.2">
      <c r="B100" s="29"/>
      <c r="C100" s="105" t="s">
        <v>225</v>
      </c>
      <c r="J100" s="63">
        <f>J124</f>
        <v>0</v>
      </c>
      <c r="L100" s="29"/>
      <c r="AU100" s="17" t="s">
        <v>226</v>
      </c>
    </row>
    <row r="101" spans="2:47" s="1" customFormat="1" ht="21.75" customHeight="1" x14ac:dyDescent="0.2">
      <c r="B101" s="29"/>
      <c r="L101" s="29"/>
    </row>
    <row r="102" spans="2:47" s="1" customFormat="1" ht="6.9" customHeight="1" x14ac:dyDescent="0.2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47" s="1" customFormat="1" ht="6.9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47" s="1" customFormat="1" ht="24.9" customHeight="1" x14ac:dyDescent="0.2">
      <c r="B107" s="29"/>
      <c r="C107" s="21" t="s">
        <v>233</v>
      </c>
      <c r="L107" s="29"/>
    </row>
    <row r="108" spans="2:47" s="1" customFormat="1" ht="6.9" customHeight="1" x14ac:dyDescent="0.2">
      <c r="B108" s="29"/>
      <c r="L108" s="29"/>
    </row>
    <row r="109" spans="2:47" s="1" customFormat="1" ht="12" customHeight="1" x14ac:dyDescent="0.2">
      <c r="B109" s="29"/>
      <c r="C109" s="26" t="s">
        <v>14</v>
      </c>
      <c r="L109" s="29"/>
    </row>
    <row r="110" spans="2:47" s="1" customFormat="1" ht="16.5" customHeight="1" x14ac:dyDescent="0.2">
      <c r="B110" s="29"/>
      <c r="E110" s="347" t="str">
        <f>E7</f>
        <v>ON Náchod Urgentní příjem</v>
      </c>
      <c r="F110" s="348"/>
      <c r="G110" s="348"/>
      <c r="H110" s="348"/>
      <c r="L110" s="29"/>
    </row>
    <row r="111" spans="2:47" ht="12" customHeight="1" x14ac:dyDescent="0.2">
      <c r="B111" s="20"/>
      <c r="C111" s="26" t="s">
        <v>211</v>
      </c>
      <c r="L111" s="20"/>
    </row>
    <row r="112" spans="2:47" ht="16.5" customHeight="1" x14ac:dyDescent="0.2">
      <c r="B112" s="20"/>
      <c r="E112" s="347" t="s">
        <v>490</v>
      </c>
      <c r="F112" s="301"/>
      <c r="G112" s="301"/>
      <c r="H112" s="301"/>
      <c r="L112" s="20"/>
    </row>
    <row r="113" spans="2:65" ht="12" customHeight="1" x14ac:dyDescent="0.2">
      <c r="B113" s="20"/>
      <c r="C113" s="26" t="s">
        <v>491</v>
      </c>
      <c r="L113" s="20"/>
    </row>
    <row r="114" spans="2:65" s="1" customFormat="1" ht="16.5" customHeight="1" x14ac:dyDescent="0.2">
      <c r="B114" s="29"/>
      <c r="E114" s="321" t="s">
        <v>1952</v>
      </c>
      <c r="F114" s="349"/>
      <c r="G114" s="349"/>
      <c r="H114" s="349"/>
      <c r="L114" s="29"/>
    </row>
    <row r="115" spans="2:65" s="1" customFormat="1" ht="12" customHeight="1" x14ac:dyDescent="0.2">
      <c r="B115" s="29"/>
      <c r="C115" s="26" t="s">
        <v>1953</v>
      </c>
      <c r="L115" s="29"/>
    </row>
    <row r="116" spans="2:65" s="1" customFormat="1" ht="16.5" customHeight="1" x14ac:dyDescent="0.2">
      <c r="B116" s="29"/>
      <c r="E116" s="329" t="str">
        <f>E13</f>
        <v>06.2 - chlazení rozvody</v>
      </c>
      <c r="F116" s="349"/>
      <c r="G116" s="349"/>
      <c r="H116" s="349"/>
      <c r="L116" s="29"/>
    </row>
    <row r="117" spans="2:65" s="1" customFormat="1" ht="6.9" customHeight="1" x14ac:dyDescent="0.2">
      <c r="B117" s="29"/>
      <c r="L117" s="29"/>
    </row>
    <row r="118" spans="2:65" s="1" customFormat="1" ht="12" customHeight="1" x14ac:dyDescent="0.2">
      <c r="B118" s="29"/>
      <c r="C118" s="26" t="s">
        <v>18</v>
      </c>
      <c r="F118" s="24" t="str">
        <f>F16</f>
        <v>Náchod</v>
      </c>
      <c r="I118" s="26" t="s">
        <v>20</v>
      </c>
      <c r="J118" s="49" t="str">
        <f>IF(J16="","",J16)</f>
        <v>10. 8. 2023</v>
      </c>
      <c r="L118" s="29"/>
    </row>
    <row r="119" spans="2:65" s="1" customFormat="1" ht="6.9" customHeight="1" x14ac:dyDescent="0.2">
      <c r="B119" s="29"/>
      <c r="L119" s="29"/>
    </row>
    <row r="120" spans="2:65" s="1" customFormat="1" ht="15.15" customHeight="1" x14ac:dyDescent="0.2">
      <c r="B120" s="29"/>
      <c r="C120" s="26" t="s">
        <v>22</v>
      </c>
      <c r="F120" s="24" t="str">
        <f>E19</f>
        <v>Královéhradecký kraj</v>
      </c>
      <c r="I120" s="26" t="s">
        <v>30</v>
      </c>
      <c r="J120" s="27" t="str">
        <f>E25</f>
        <v>PROXION s.r.o.</v>
      </c>
      <c r="L120" s="29"/>
    </row>
    <row r="121" spans="2:65" s="1" customFormat="1" ht="15.15" customHeight="1" x14ac:dyDescent="0.2">
      <c r="B121" s="29"/>
      <c r="C121" s="26" t="s">
        <v>28</v>
      </c>
      <c r="F121" s="24" t="str">
        <f>IF(E22="","",E22)</f>
        <v xml:space="preserve"> </v>
      </c>
      <c r="I121" s="26" t="s">
        <v>35</v>
      </c>
      <c r="J121" s="27" t="str">
        <f>E28</f>
        <v>Michael Hlušek</v>
      </c>
      <c r="L121" s="29"/>
    </row>
    <row r="122" spans="2:65" s="1" customFormat="1" ht="10.4" customHeight="1" x14ac:dyDescent="0.2">
      <c r="B122" s="29"/>
      <c r="L122" s="29"/>
    </row>
    <row r="123" spans="2:65" s="10" customFormat="1" ht="29.25" customHeight="1" x14ac:dyDescent="0.2">
      <c r="B123" s="114"/>
      <c r="C123" s="115" t="s">
        <v>234</v>
      </c>
      <c r="D123" s="116" t="s">
        <v>63</v>
      </c>
      <c r="E123" s="116" t="s">
        <v>59</v>
      </c>
      <c r="F123" s="116" t="s">
        <v>60</v>
      </c>
      <c r="G123" s="116" t="s">
        <v>235</v>
      </c>
      <c r="H123" s="116" t="s">
        <v>236</v>
      </c>
      <c r="I123" s="116" t="s">
        <v>237</v>
      </c>
      <c r="J123" s="117" t="s">
        <v>224</v>
      </c>
      <c r="K123" s="118" t="s">
        <v>238</v>
      </c>
      <c r="L123" s="114"/>
      <c r="M123" s="56" t="s">
        <v>1</v>
      </c>
      <c r="N123" s="57" t="s">
        <v>42</v>
      </c>
      <c r="O123" s="57" t="s">
        <v>239</v>
      </c>
      <c r="P123" s="57" t="s">
        <v>240</v>
      </c>
      <c r="Q123" s="57" t="s">
        <v>241</v>
      </c>
      <c r="R123" s="57" t="s">
        <v>242</v>
      </c>
      <c r="S123" s="57" t="s">
        <v>243</v>
      </c>
      <c r="T123" s="58" t="s">
        <v>244</v>
      </c>
    </row>
    <row r="124" spans="2:65" s="1" customFormat="1" ht="23" customHeight="1" x14ac:dyDescent="0.35">
      <c r="B124" s="29"/>
      <c r="C124" s="61" t="s">
        <v>245</v>
      </c>
      <c r="J124" s="119">
        <f>BK124</f>
        <v>0</v>
      </c>
      <c r="L124" s="29"/>
      <c r="M124" s="59"/>
      <c r="N124" s="50"/>
      <c r="O124" s="50"/>
      <c r="P124" s="120">
        <f>P125</f>
        <v>0</v>
      </c>
      <c r="Q124" s="50"/>
      <c r="R124" s="120">
        <f>R125</f>
        <v>0</v>
      </c>
      <c r="S124" s="50"/>
      <c r="T124" s="121">
        <f>T125</f>
        <v>0</v>
      </c>
      <c r="AT124" s="17" t="s">
        <v>77</v>
      </c>
      <c r="AU124" s="17" t="s">
        <v>226</v>
      </c>
      <c r="BK124" s="122">
        <f>BK125</f>
        <v>0</v>
      </c>
    </row>
    <row r="125" spans="2:65" s="1" customFormat="1" ht="16.5" customHeight="1" x14ac:dyDescent="0.2">
      <c r="B125" s="134"/>
      <c r="C125" s="135" t="s">
        <v>86</v>
      </c>
      <c r="D125" s="135" t="s">
        <v>250</v>
      </c>
      <c r="E125" s="136" t="s">
        <v>366</v>
      </c>
      <c r="F125" s="137" t="s">
        <v>1958</v>
      </c>
      <c r="G125" s="138" t="s">
        <v>911</v>
      </c>
      <c r="H125" s="139">
        <v>1</v>
      </c>
      <c r="I125" s="180">
        <v>0</v>
      </c>
      <c r="J125" s="140">
        <f>ROUND(I125*H125,2)</f>
        <v>0</v>
      </c>
      <c r="K125" s="141"/>
      <c r="L125" s="29"/>
      <c r="M125" s="163" t="s">
        <v>1</v>
      </c>
      <c r="N125" s="164" t="s">
        <v>43</v>
      </c>
      <c r="O125" s="165">
        <v>0</v>
      </c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AR125" s="146" t="s">
        <v>1937</v>
      </c>
      <c r="AT125" s="146" t="s">
        <v>250</v>
      </c>
      <c r="AU125" s="146" t="s">
        <v>78</v>
      </c>
      <c r="AY125" s="17" t="s">
        <v>248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86</v>
      </c>
      <c r="BK125" s="147">
        <f>ROUND(I125*H125,2)</f>
        <v>0</v>
      </c>
      <c r="BL125" s="17" t="s">
        <v>1937</v>
      </c>
      <c r="BM125" s="146" t="s">
        <v>1956</v>
      </c>
    </row>
    <row r="126" spans="2:65" s="1" customFormat="1" ht="6.9" customHeight="1" x14ac:dyDescent="0.2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9"/>
    </row>
  </sheetData>
  <autoFilter ref="C123:K125" xr:uid="{00000000-0009-0000-0000-000008000000}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66</vt:i4>
      </vt:variant>
    </vt:vector>
  </HeadingPairs>
  <TitlesOfParts>
    <vt:vector size="99" baseType="lpstr">
      <vt:lpstr>Rekapitulace stavby</vt:lpstr>
      <vt:lpstr>SO-00 - PS</vt:lpstr>
      <vt:lpstr>01 - BP</vt:lpstr>
      <vt:lpstr>02 - NS</vt:lpstr>
      <vt:lpstr>03 - ZTI</vt:lpstr>
      <vt:lpstr>04 - ÚT</vt:lpstr>
      <vt:lpstr>05 - VZT</vt:lpstr>
      <vt:lpstr>06.1 - CHLPS</vt:lpstr>
      <vt:lpstr>06.2 - CHLR</vt:lpstr>
      <vt:lpstr>07 - ELI</vt:lpstr>
      <vt:lpstr>08.1 - EZS</vt:lpstr>
      <vt:lpstr>08.2 - MR</vt:lpstr>
      <vt:lpstr>08.3 - EPS</vt:lpstr>
      <vt:lpstr>08.4 - SKS</vt:lpstr>
      <vt:lpstr>09 - MaR</vt:lpstr>
      <vt:lpstr>10 - PotPoš</vt:lpstr>
      <vt:lpstr>11 - MediPlyn</vt:lpstr>
      <vt:lpstr>ORN</vt:lpstr>
      <vt:lpstr>01 - Kom a Ploch</vt:lpstr>
      <vt:lpstr>02 - Přís.chod</vt:lpstr>
      <vt:lpstr>03 - Sad.úp</vt:lpstr>
      <vt:lpstr>01 - OS,schod</vt:lpstr>
      <vt:lpstr>02 - Zast.chod</vt:lpstr>
      <vt:lpstr>03 - VZ</vt:lpstr>
      <vt:lpstr>ORN.</vt:lpstr>
      <vt:lpstr>IO-01 - Přel.vod</vt:lpstr>
      <vt:lpstr>IO-02 - Přel.kan</vt:lpstr>
      <vt:lpstr>IO-03 - Dešť.kan</vt:lpstr>
      <vt:lpstr>IO-04 - Přel.plyn</vt:lpstr>
      <vt:lpstr>IO-05 - VO</vt:lpstr>
      <vt:lpstr>PS-01 - Rozšíř.park</vt:lpstr>
      <vt:lpstr>PS-02 - Zdrav.vyb</vt:lpstr>
      <vt:lpstr>VRN</vt:lpstr>
      <vt:lpstr>'01 - BP'!Názvy_tisku</vt:lpstr>
      <vt:lpstr>'01 - Kom a Ploch'!Názvy_tisku</vt:lpstr>
      <vt:lpstr>'01 - OS,schod'!Názvy_tisku</vt:lpstr>
      <vt:lpstr>'02 - NS'!Názvy_tisku</vt:lpstr>
      <vt:lpstr>'02 - Přís.chod'!Názvy_tisku</vt:lpstr>
      <vt:lpstr>'02 - Zast.chod'!Názvy_tisku</vt:lpstr>
      <vt:lpstr>'03 - Sad.úp'!Názvy_tisku</vt:lpstr>
      <vt:lpstr>'03 - VZ'!Názvy_tisku</vt:lpstr>
      <vt:lpstr>'03 - ZTI'!Názvy_tisku</vt:lpstr>
      <vt:lpstr>'04 - ÚT'!Názvy_tisku</vt:lpstr>
      <vt:lpstr>'05 - VZT'!Názvy_tisku</vt:lpstr>
      <vt:lpstr>'06.1 - CHLPS'!Názvy_tisku</vt:lpstr>
      <vt:lpstr>'06.2 - CHLR'!Názvy_tisku</vt:lpstr>
      <vt:lpstr>'07 - ELI'!Názvy_tisku</vt:lpstr>
      <vt:lpstr>'08.1 - EZS'!Názvy_tisku</vt:lpstr>
      <vt:lpstr>'08.2 - MR'!Názvy_tisku</vt:lpstr>
      <vt:lpstr>'08.3 - EPS'!Názvy_tisku</vt:lpstr>
      <vt:lpstr>'08.4 - SKS'!Názvy_tisku</vt:lpstr>
      <vt:lpstr>'09 - MaR'!Názvy_tisku</vt:lpstr>
      <vt:lpstr>'10 - PotPoš'!Názvy_tisku</vt:lpstr>
      <vt:lpstr>'11 - MediPlyn'!Názvy_tisku</vt:lpstr>
      <vt:lpstr>'IO-01 - Přel.vod'!Názvy_tisku</vt:lpstr>
      <vt:lpstr>'IO-02 - Přel.kan'!Názvy_tisku</vt:lpstr>
      <vt:lpstr>'IO-03 - Dešť.kan'!Názvy_tisku</vt:lpstr>
      <vt:lpstr>'IO-04 - Přel.plyn'!Názvy_tisku</vt:lpstr>
      <vt:lpstr>'IO-05 - VO'!Názvy_tisku</vt:lpstr>
      <vt:lpstr>ORN!Názvy_tisku</vt:lpstr>
      <vt:lpstr>ORN.!Názvy_tisku</vt:lpstr>
      <vt:lpstr>'PS-01 - Rozšíř.park'!Názvy_tisku</vt:lpstr>
      <vt:lpstr>'PS-02 - Zdrav.vyb'!Názvy_tisku</vt:lpstr>
      <vt:lpstr>'Rekapitulace stavby'!Názvy_tisku</vt:lpstr>
      <vt:lpstr>'SO-00 - PS'!Názvy_tisku</vt:lpstr>
      <vt:lpstr>VRN!Názvy_tisku</vt:lpstr>
      <vt:lpstr>'01 - BP'!Oblast_tisku</vt:lpstr>
      <vt:lpstr>'01 - Kom a Ploch'!Oblast_tisku</vt:lpstr>
      <vt:lpstr>'01 - OS,schod'!Oblast_tisku</vt:lpstr>
      <vt:lpstr>'02 - NS'!Oblast_tisku</vt:lpstr>
      <vt:lpstr>'02 - Přís.chod'!Oblast_tisku</vt:lpstr>
      <vt:lpstr>'02 - Zast.chod'!Oblast_tisku</vt:lpstr>
      <vt:lpstr>'03 - Sad.úp'!Oblast_tisku</vt:lpstr>
      <vt:lpstr>'03 - VZ'!Oblast_tisku</vt:lpstr>
      <vt:lpstr>'03 - ZTI'!Oblast_tisku</vt:lpstr>
      <vt:lpstr>'04 - ÚT'!Oblast_tisku</vt:lpstr>
      <vt:lpstr>'05 - VZT'!Oblast_tisku</vt:lpstr>
      <vt:lpstr>'06.1 - CHLPS'!Oblast_tisku</vt:lpstr>
      <vt:lpstr>'06.2 - CHLR'!Oblast_tisku</vt:lpstr>
      <vt:lpstr>'07 - ELI'!Oblast_tisku</vt:lpstr>
      <vt:lpstr>'08.1 - EZS'!Oblast_tisku</vt:lpstr>
      <vt:lpstr>'08.2 - MR'!Oblast_tisku</vt:lpstr>
      <vt:lpstr>'08.3 - EPS'!Oblast_tisku</vt:lpstr>
      <vt:lpstr>'08.4 - SKS'!Oblast_tisku</vt:lpstr>
      <vt:lpstr>'09 - MaR'!Oblast_tisku</vt:lpstr>
      <vt:lpstr>'10 - PotPoš'!Oblast_tisku</vt:lpstr>
      <vt:lpstr>'11 - MediPlyn'!Oblast_tisku</vt:lpstr>
      <vt:lpstr>'IO-01 - Přel.vod'!Oblast_tisku</vt:lpstr>
      <vt:lpstr>'IO-02 - Přel.kan'!Oblast_tisku</vt:lpstr>
      <vt:lpstr>'IO-03 - Dešť.kan'!Oblast_tisku</vt:lpstr>
      <vt:lpstr>'IO-04 - Přel.plyn'!Oblast_tisku</vt:lpstr>
      <vt:lpstr>'IO-05 - VO'!Oblast_tisku</vt:lpstr>
      <vt:lpstr>ORN!Oblast_tisku</vt:lpstr>
      <vt:lpstr>ORN.!Oblast_tisku</vt:lpstr>
      <vt:lpstr>'PS-01 - Rozšíř.park'!Oblast_tisku</vt:lpstr>
      <vt:lpstr>'PS-02 - Zdrav.vyb'!Oblast_tisku</vt:lpstr>
      <vt:lpstr>'Rekapitulace stavby'!Oblast_tisku</vt:lpstr>
      <vt:lpstr>'SO-00 - PS'!Oblast_tisku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Hlušek</dc:creator>
  <cp:lastModifiedBy>Mrázek František DiS.</cp:lastModifiedBy>
  <cp:lastPrinted>2023-10-06T14:20:46Z</cp:lastPrinted>
  <dcterms:created xsi:type="dcterms:W3CDTF">2023-09-27T11:11:57Z</dcterms:created>
  <dcterms:modified xsi:type="dcterms:W3CDTF">2023-10-09T13:03:17Z</dcterms:modified>
</cp:coreProperties>
</file>